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280" windowHeight="7800"/>
  </bookViews>
  <sheets>
    <sheet name="FY 16 State JAG" sheetId="3" r:id="rId1"/>
  </sheets>
  <definedNames>
    <definedName name="_xlnm._FilterDatabase" localSheetId="0" hidden="1">'FY 16 State JAG'!$A$1:$L$1</definedName>
    <definedName name="_xlnm.Print_Area" localSheetId="0">'FY 16 State JAG'!$A$1:$L$71</definedName>
    <definedName name="_xlnm.Print_Titles" localSheetId="0">'FY 16 State JAG'!$1:$1</definedName>
    <definedName name="SPSS">#REF!</definedName>
  </definedNames>
  <calcPr calcId="152511"/>
</workbook>
</file>

<file path=xl/calcChain.xml><?xml version="1.0" encoding="utf-8"?>
<calcChain xmlns="http://schemas.openxmlformats.org/spreadsheetml/2006/main">
  <c r="J58" i="3" l="1"/>
  <c r="J19" i="3"/>
  <c r="J28" i="3" l="1"/>
  <c r="J16" i="3"/>
  <c r="J3" i="3" l="1"/>
  <c r="J10" i="3"/>
  <c r="J14" i="3"/>
  <c r="G10" i="3"/>
  <c r="J9" i="3" l="1"/>
  <c r="J8" i="3"/>
  <c r="K14" i="3"/>
  <c r="L14" i="3"/>
  <c r="J35" i="3"/>
  <c r="K35" i="3" s="1"/>
  <c r="L35" i="3" s="1"/>
  <c r="J31" i="3"/>
  <c r="K31" i="3" s="1"/>
  <c r="L31" i="3" s="1"/>
  <c r="J27" i="3"/>
  <c r="K27" i="3" s="1"/>
  <c r="L27" i="3" s="1"/>
  <c r="J26" i="3"/>
  <c r="K26" i="3" s="1"/>
  <c r="L26" i="3" s="1"/>
  <c r="J25" i="3"/>
  <c r="K25" i="3" s="1"/>
  <c r="L25" i="3" s="1"/>
  <c r="K28" i="3"/>
  <c r="L28" i="3" s="1"/>
  <c r="J29" i="3"/>
  <c r="K29" i="3"/>
  <c r="L29" i="3" s="1"/>
  <c r="J30" i="3"/>
  <c r="K30" i="3" s="1"/>
  <c r="L30" i="3" s="1"/>
  <c r="J32" i="3"/>
  <c r="K32" i="3" s="1"/>
  <c r="L32" i="3" s="1"/>
  <c r="J33" i="3"/>
  <c r="K33" i="3" s="1"/>
  <c r="L33" i="3" s="1"/>
  <c r="J34" i="3"/>
  <c r="K34" i="3" s="1"/>
  <c r="L34" i="3" s="1"/>
  <c r="J36" i="3"/>
  <c r="K36" i="3" s="1"/>
  <c r="L36" i="3" s="1"/>
  <c r="J37" i="3"/>
  <c r="K37" i="3" s="1"/>
  <c r="L37" i="3" s="1"/>
  <c r="J38" i="3"/>
  <c r="K38" i="3" s="1"/>
  <c r="L38" i="3" s="1"/>
  <c r="J53" i="3" l="1"/>
  <c r="J51" i="3"/>
  <c r="J21" i="3"/>
  <c r="G28" i="3" l="1"/>
  <c r="G19" i="3"/>
  <c r="E58" i="3" l="1"/>
  <c r="J48" i="3" l="1"/>
  <c r="B58" i="3" l="1"/>
  <c r="G11" i="3" l="1"/>
  <c r="F11" i="3"/>
  <c r="I58" i="3"/>
  <c r="J11" i="3" l="1"/>
  <c r="H58" i="3"/>
  <c r="D57" i="3"/>
  <c r="D56" i="3"/>
  <c r="D55" i="3"/>
  <c r="D54" i="3"/>
  <c r="D53" i="3"/>
  <c r="D52" i="3"/>
  <c r="D51" i="3"/>
  <c r="D50" i="3"/>
  <c r="D49" i="3"/>
  <c r="D48" i="3"/>
  <c r="D47" i="3"/>
  <c r="D46" i="3"/>
  <c r="D45" i="3"/>
  <c r="D44" i="3"/>
  <c r="D43" i="3"/>
  <c r="D42" i="3"/>
  <c r="D41" i="3"/>
  <c r="D40" i="3"/>
  <c r="D39" i="3"/>
  <c r="D38" i="3"/>
  <c r="D37" i="3"/>
  <c r="D36" i="3"/>
  <c r="F36" i="3" s="1"/>
  <c r="D35" i="3"/>
  <c r="D34" i="3"/>
  <c r="D33" i="3"/>
  <c r="D32" i="3"/>
  <c r="G32" i="3" s="1"/>
  <c r="D31" i="3"/>
  <c r="D30" i="3"/>
  <c r="D29" i="3"/>
  <c r="D28" i="3"/>
  <c r="D27" i="3"/>
  <c r="D26" i="3"/>
  <c r="D25" i="3"/>
  <c r="G25" i="3" s="1"/>
  <c r="D24" i="3"/>
  <c r="G24" i="3" s="1"/>
  <c r="J24" i="3" s="1"/>
  <c r="D23" i="3"/>
  <c r="D22" i="3"/>
  <c r="D21" i="3"/>
  <c r="D20" i="3"/>
  <c r="D19" i="3"/>
  <c r="D18" i="3"/>
  <c r="D17" i="3"/>
  <c r="D16" i="3"/>
  <c r="D15" i="3"/>
  <c r="D14" i="3"/>
  <c r="D13" i="3"/>
  <c r="D12" i="3"/>
  <c r="D11" i="3"/>
  <c r="D10" i="3"/>
  <c r="D9" i="3"/>
  <c r="D8" i="3"/>
  <c r="G8" i="3" s="1"/>
  <c r="D7" i="3"/>
  <c r="D6" i="3"/>
  <c r="D5" i="3"/>
  <c r="D4" i="3"/>
  <c r="D3" i="3"/>
  <c r="D2" i="3"/>
  <c r="G2" i="3" s="1"/>
  <c r="J2" i="3" l="1"/>
  <c r="F3" i="3"/>
  <c r="G3" i="3"/>
  <c r="G7" i="3"/>
  <c r="F7" i="3"/>
  <c r="G13" i="3"/>
  <c r="F13" i="3"/>
  <c r="G15" i="3"/>
  <c r="F15" i="3"/>
  <c r="G17" i="3"/>
  <c r="F17" i="3"/>
  <c r="F19" i="3"/>
  <c r="F21" i="3"/>
  <c r="F23" i="3"/>
  <c r="J23" i="3" s="1"/>
  <c r="F25" i="3"/>
  <c r="G27" i="3"/>
  <c r="F27" i="3"/>
  <c r="G31" i="3"/>
  <c r="F31" i="3"/>
  <c r="F33" i="3"/>
  <c r="G35" i="3"/>
  <c r="F35" i="3"/>
  <c r="G37" i="3"/>
  <c r="F37" i="3"/>
  <c r="G39" i="3"/>
  <c r="J39" i="3" s="1"/>
  <c r="G41" i="3"/>
  <c r="F41" i="3"/>
  <c r="G43" i="3"/>
  <c r="J43" i="3" s="1"/>
  <c r="G45" i="3"/>
  <c r="F45" i="3"/>
  <c r="G47" i="3"/>
  <c r="G49" i="3"/>
  <c r="F49" i="3"/>
  <c r="J49" i="3" s="1"/>
  <c r="F51" i="3"/>
  <c r="F53" i="3"/>
  <c r="G55" i="3"/>
  <c r="F55" i="3"/>
  <c r="G57" i="3"/>
  <c r="F5" i="3"/>
  <c r="J5" i="3" s="1"/>
  <c r="G9" i="3"/>
  <c r="F9" i="3"/>
  <c r="G4" i="3"/>
  <c r="F4" i="3"/>
  <c r="G6" i="3"/>
  <c r="F6" i="3"/>
  <c r="J6" i="3" s="1"/>
  <c r="G12" i="3"/>
  <c r="J12" i="3" s="1"/>
  <c r="G14" i="3"/>
  <c r="G16" i="3"/>
  <c r="F16" i="3"/>
  <c r="G18" i="3"/>
  <c r="F18" i="3"/>
  <c r="G20" i="3"/>
  <c r="G22" i="3"/>
  <c r="G26" i="3"/>
  <c r="G30" i="3"/>
  <c r="F30" i="3"/>
  <c r="F34" i="3"/>
  <c r="G36" i="3"/>
  <c r="F38" i="3"/>
  <c r="G40" i="3"/>
  <c r="F42" i="3"/>
  <c r="J42" i="3" s="1"/>
  <c r="G44" i="3"/>
  <c r="F44" i="3"/>
  <c r="G46" i="3"/>
  <c r="G50" i="3"/>
  <c r="F50" i="3"/>
  <c r="G52" i="3"/>
  <c r="J52" i="3" s="1"/>
  <c r="F54" i="3"/>
  <c r="J54" i="3" s="1"/>
  <c r="G56" i="3"/>
  <c r="F56" i="3"/>
  <c r="K11" i="3"/>
  <c r="L11" i="3" s="1"/>
  <c r="D58" i="3"/>
  <c r="K8" i="3"/>
  <c r="J18" i="3" l="1"/>
  <c r="K18" i="3" s="1"/>
  <c r="L18" i="3" s="1"/>
  <c r="K3" i="3"/>
  <c r="L3" i="3" s="1"/>
  <c r="K16" i="3"/>
  <c r="L16" i="3" s="1"/>
  <c r="L8" i="3"/>
  <c r="K5" i="3"/>
  <c r="L5" i="3" s="1"/>
  <c r="J50" i="3"/>
  <c r="K50" i="3" s="1"/>
  <c r="L50" i="3" s="1"/>
  <c r="K2" i="3"/>
  <c r="L2" i="3" s="1"/>
  <c r="J44" i="3"/>
  <c r="K44" i="3" s="1"/>
  <c r="L44" i="3" s="1"/>
  <c r="K42" i="3"/>
  <c r="L42" i="3" s="1"/>
  <c r="J55" i="3"/>
  <c r="K55" i="3" s="1"/>
  <c r="L55" i="3" s="1"/>
  <c r="K53" i="3"/>
  <c r="L53" i="3" s="1"/>
  <c r="K51" i="3"/>
  <c r="L51" i="3" s="1"/>
  <c r="J41" i="3"/>
  <c r="K41" i="3" s="1"/>
  <c r="L41" i="3" s="1"/>
  <c r="K23" i="3"/>
  <c r="L23" i="3" s="1"/>
  <c r="K21" i="3"/>
  <c r="L21" i="3" s="1"/>
  <c r="K19" i="3"/>
  <c r="L19" i="3" s="1"/>
  <c r="J17" i="3"/>
  <c r="K17" i="3" s="1"/>
  <c r="L17" i="3" s="1"/>
  <c r="J15" i="3"/>
  <c r="K15" i="3" s="1"/>
  <c r="L15" i="3" s="1"/>
  <c r="J13" i="3"/>
  <c r="K13" i="3" s="1"/>
  <c r="L13" i="3" s="1"/>
  <c r="J7" i="3"/>
  <c r="K7" i="3" s="1"/>
  <c r="L7" i="3" s="1"/>
  <c r="K48" i="3"/>
  <c r="L48" i="3" s="1"/>
  <c r="J40" i="3"/>
  <c r="K40" i="3" s="1"/>
  <c r="L40" i="3" s="1"/>
  <c r="J22" i="3"/>
  <c r="K22" i="3" s="1"/>
  <c r="L22" i="3" s="1"/>
  <c r="K10" i="3"/>
  <c r="J47" i="3"/>
  <c r="K47" i="3" s="1"/>
  <c r="L47" i="3" s="1"/>
  <c r="K39" i="3"/>
  <c r="L39" i="3" s="1"/>
  <c r="J56" i="3"/>
  <c r="K56" i="3" s="1"/>
  <c r="L56" i="3" s="1"/>
  <c r="K54" i="3"/>
  <c r="L54" i="3" s="1"/>
  <c r="J46" i="3"/>
  <c r="K46" i="3" s="1"/>
  <c r="L46" i="3" s="1"/>
  <c r="K24" i="3"/>
  <c r="L24" i="3" s="1"/>
  <c r="J20" i="3"/>
  <c r="K20" i="3" s="1"/>
  <c r="L20" i="3" s="1"/>
  <c r="K12" i="3"/>
  <c r="L12" i="3" s="1"/>
  <c r="K6" i="3"/>
  <c r="L6" i="3" s="1"/>
  <c r="J4" i="3"/>
  <c r="K4" i="3" s="1"/>
  <c r="K9" i="3"/>
  <c r="L9" i="3" s="1"/>
  <c r="J57" i="3"/>
  <c r="K57" i="3" s="1"/>
  <c r="L57" i="3" s="1"/>
  <c r="J45" i="3"/>
  <c r="K45" i="3" s="1"/>
  <c r="L45" i="3" s="1"/>
  <c r="K52" i="3"/>
  <c r="L52" i="3" s="1"/>
  <c r="K43" i="3"/>
  <c r="L43" i="3" s="1"/>
  <c r="G58" i="3"/>
  <c r="F58" i="3"/>
  <c r="K49" i="3"/>
  <c r="L49" i="3" s="1"/>
  <c r="L10" i="3" l="1"/>
  <c r="L58" i="3" s="1"/>
  <c r="K58" i="3"/>
  <c r="L4" i="3"/>
</calcChain>
</file>

<file path=xl/sharedStrings.xml><?xml version="1.0" encoding="utf-8"?>
<sst xmlns="http://schemas.openxmlformats.org/spreadsheetml/2006/main" count="165" uniqueCount="94">
  <si>
    <t>Alaska</t>
  </si>
  <si>
    <t>Arizona</t>
  </si>
  <si>
    <t>Arkansas</t>
  </si>
  <si>
    <t>California</t>
  </si>
  <si>
    <t>Colorado</t>
  </si>
  <si>
    <t>Connecticut</t>
  </si>
  <si>
    <t>Georgia</t>
  </si>
  <si>
    <t>Hawaii</t>
  </si>
  <si>
    <t>Idaho</t>
  </si>
  <si>
    <t>Illinois</t>
  </si>
  <si>
    <t>Indiana</t>
  </si>
  <si>
    <t>Iowa</t>
  </si>
  <si>
    <t>Kentucky</t>
  </si>
  <si>
    <t>Maine</t>
  </si>
  <si>
    <t>Massachusetts</t>
  </si>
  <si>
    <t>Minnesota</t>
  </si>
  <si>
    <t>Montana</t>
  </si>
  <si>
    <t>Nebraska</t>
  </si>
  <si>
    <t>New Hampshire</t>
  </si>
  <si>
    <t>New Jersey</t>
  </si>
  <si>
    <t>New Mexico</t>
  </si>
  <si>
    <t>New York</t>
  </si>
  <si>
    <t>North Carolina</t>
  </si>
  <si>
    <t>North Dakota</t>
  </si>
  <si>
    <t>Oklahoma</t>
  </si>
  <si>
    <t>Oregon</t>
  </si>
  <si>
    <t>Rhode Island</t>
  </si>
  <si>
    <t>Texas</t>
  </si>
  <si>
    <t>Utah</t>
  </si>
  <si>
    <t>Vermont</t>
  </si>
  <si>
    <t>Virginia</t>
  </si>
  <si>
    <t>Washington</t>
  </si>
  <si>
    <t>West Virginia</t>
  </si>
  <si>
    <t>Wisconsin</t>
  </si>
  <si>
    <t>American Samoa</t>
  </si>
  <si>
    <t>District of Columbia</t>
  </si>
  <si>
    <t>Puerto Rico</t>
  </si>
  <si>
    <t>Totals:</t>
  </si>
  <si>
    <t>A:</t>
  </si>
  <si>
    <t>State/Territory</t>
  </si>
  <si>
    <t>B:</t>
  </si>
  <si>
    <t>C:</t>
  </si>
  <si>
    <t>D:</t>
  </si>
  <si>
    <t>E:</t>
  </si>
  <si>
    <t>F:</t>
  </si>
  <si>
    <t>G:</t>
  </si>
  <si>
    <t>H:</t>
  </si>
  <si>
    <t>A. State/Territory</t>
  </si>
  <si>
    <t>I.</t>
  </si>
  <si>
    <t>Alabama</t>
  </si>
  <si>
    <t>Delaware</t>
  </si>
  <si>
    <t>Florida</t>
  </si>
  <si>
    <t>Guam</t>
  </si>
  <si>
    <t>Kansas</t>
  </si>
  <si>
    <t>N/A</t>
  </si>
  <si>
    <t>J</t>
  </si>
  <si>
    <t>Louisiana</t>
  </si>
  <si>
    <t>Maryland</t>
  </si>
  <si>
    <t>Michigan</t>
  </si>
  <si>
    <t>Mississippi</t>
  </si>
  <si>
    <t>Missouri</t>
  </si>
  <si>
    <t>Nevada</t>
  </si>
  <si>
    <t>No. Mariana Islands</t>
  </si>
  <si>
    <t>Ohio</t>
  </si>
  <si>
    <t>Pennsylvania</t>
  </si>
  <si>
    <t>South Carolina</t>
  </si>
  <si>
    <t>South Dakota</t>
  </si>
  <si>
    <t>Tennessee</t>
  </si>
  <si>
    <t>Virgin Islands</t>
  </si>
  <si>
    <t>Wyoming</t>
  </si>
  <si>
    <t>K</t>
  </si>
  <si>
    <t>L</t>
  </si>
  <si>
    <t>Required Variable Pass-Through (VPT) percentage for each State's initial allocation; calculated by BJS. VPT is not applicable to the Territories.</t>
  </si>
  <si>
    <t>Based on the statutory JAG formula, each State's total allocation is split 60/40 between States and units of local government. Each state is eligible for an initial 60% of the total state allocation.
The 60/40 split applies to states only; not Territories or the District of Columbia.</t>
  </si>
  <si>
    <t xml:space="preserve"> B. Initial 60% Allocations    </t>
  </si>
  <si>
    <t xml:space="preserve">C. Variable Pass-Through (VPT) Rate </t>
  </si>
  <si>
    <t>The sum of allocations for units of local governments within a state that do not qualify for a direct allocation of at least $10,000. States must pass-through 100% of the less than $10,000 funds to ineligible jurisdictions and/or the state police. The &lt;$10,000 amounts apply to states only; not Territories or the District of Columbia.</t>
  </si>
  <si>
    <t>E. Less than $10,000 Allocations</t>
  </si>
  <si>
    <t>F. 10% SORNA Penalty Amounts</t>
  </si>
  <si>
    <t xml:space="preserve">G. 5% PREA Reduction Amounts             </t>
  </si>
  <si>
    <t xml:space="preserve">D. Initial Required VPT Amounts                    </t>
  </si>
  <si>
    <t>The total amount (10%) State's may utilize for administrative costs. This amount represents 10% of the total allocation shown in column J.</t>
  </si>
  <si>
    <t xml:space="preserve">Each State is eligible to submit an application to BJA for this amount.                                                                                                                                                                                                                                                                                                                                                                                                                                                                                                                                                                                                                                                                                                                                             This amount is calculated by: 
1. Taking the sum of each State or Territory's initial 60% allocation (Column B) and &lt;$10K allocation (Column E - States only) and then;
2. Subtracting applicable SORNA and/or PREA Penalty/Reduction amounts based on compliance (columns F and/or G) and finally; 
3. Adding applicable SORNA and/or PREA Bonus (columns H and/or I).   </t>
  </si>
  <si>
    <t>PREA Compliance Bonus Amounts represent the additional JAG funds that are distributed to those states and territories that are working towards PREA compliance. These bonus funds were calculated based on a modified JAG formula and distributed  among those eligible states and territories.</t>
  </si>
  <si>
    <r>
      <rPr>
        <b/>
        <sz val="9"/>
        <rFont val="Arial"/>
        <family val="2"/>
      </rPr>
      <t xml:space="preserve">The Final Total Required Variable Pass-Through (VPT) amounts were calculated by subtracting the Maximum Allowable Administrative Costs (Column K) from the Initial 60% Initial Allocations (Column B) and then multiplying the resulting total by the mandatory Variable Pass-Through (VPT) Rate (Column C)                                                                                                                      </t>
    </r>
    <r>
      <rPr>
        <sz val="9"/>
        <rFont val="Arial"/>
        <family val="2"/>
      </rPr>
      <t xml:space="preserve">                        </t>
    </r>
  </si>
  <si>
    <t xml:space="preserve">J. Final Allocations         </t>
  </si>
  <si>
    <t xml:space="preserve">
K. Maximum (10%) Allowable Administrative Costs          </t>
  </si>
  <si>
    <t xml:space="preserve">I. PREA Reallocation Bonus Amounts    </t>
  </si>
  <si>
    <t>L. Final Required VPT Amounts</t>
  </si>
  <si>
    <t xml:space="preserve">H. SORNA Compliance Bonus Amounts             </t>
  </si>
  <si>
    <t xml:space="preserve">SORNA Compliance Bonus Amounts represent the additional JAG funds that are distributed to those states and territories that were in compliance with the Sex Offender Registration and Notification Act (SORNA) by the Office of Sex Offender Sentencing, Monitoring, Apprehending, Registering, and Tracking (SMART) in FY 2015. These bonus funds were calculated based on a modified JAG formula and distributed  among eligible states and territories.
Any state or territory that has come into compliance during FY 2016 may be eligible for SORNA compliant bonus funds in FY 2017. </t>
  </si>
  <si>
    <t>Under Fiscal Year 2016 JAG, States and Territories certified as non-compliant with the Sex Offender Registration and Notification Act (SORNA) by the Office of Sex Offender Sentencing, Monitoring, Apprehending, Registering, and Tracking (SMART), will be penalized 10% of the sum of their initial eligible State 60% allocation (Column B), minus the initial required VPT amount (Column D), plus their &lt;$10K allocation (Column F).
*For the District of Columbia and the territories, the penalty will be assessed on the full allocation because the entire allocation goes to the Territory or District government.                                                                                                                                                                                                                                                                                                                                                                                                                                               
States/Territories for which the SMART Office has granted waivers for continued work towards SORNA compliance show penalty amounts in black font.                                                                                                                                                                                                                                                       
States/Territories that did not request a waiver from the SMART Office show penalty amounts in red font.</t>
  </si>
  <si>
    <t>Under Fiscal Year 2016 JAG, States and Territories that are certified as non-compliant with the Prison Rape Elimination Act (PREA) requirement,  will be reduced 5% of the sum of their initial eligible State 60% allocation (Column B), minus the initial required VPT amount (Column D), plus their &lt;$10K allocation (Column F).
*For the District of Columbia and the territories, the penalty will be assessed on the full allocation because the entire allocation goes to the Territory or District government.                                                                                                                                                                                                                                                                                                                                                                                                                                               
States/Territories for which the PREA Management Office has granted waivers for continued work towards PREA compliance show penalty amounts in black font.                                                                                                                                                                                                                                                       
States/Territories that did not request a waiver from the PREA Management Office show penalty amounts in red font.</t>
  </si>
  <si>
    <r>
      <rPr>
        <b/>
        <sz val="9"/>
        <color rgb="FFFF0000"/>
        <rFont val="Arial"/>
        <family val="2"/>
      </rPr>
      <t xml:space="preserve">Please disregard amounts listed in this column. </t>
    </r>
    <r>
      <rPr>
        <b/>
        <sz val="9"/>
        <rFont val="Arial"/>
        <family val="2"/>
      </rPr>
      <t xml:space="preserve">                                                                                                                                                                                                                                                                                                                                                                                                            Initial Required Variable Pass-Through (VPT) amounts were only utilized to determine final Sex Offender Registration and Notification Act (SORNA) Penalty and Prison Rape Elimination Act (PREA) Reduction amounts for non-compliant States/Territories.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</si>
</sst>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
    <numFmt numFmtId="165" formatCode="_(* #,##0.00_);_(* \(#,##0.00\);_(* \-??_);_(@_)"/>
    <numFmt numFmtId="166" formatCode="0.0%"/>
    <numFmt numFmtId="167" formatCode="&quot;$&quot;#,##0.00"/>
  </numFmts>
  <fonts count="32" x14ac:knownFonts="1">
    <font>
      <sz val="8"/>
      <name val="Courier"/>
    </font>
    <font>
      <sz val="11"/>
      <color theme="1"/>
      <name val="Calibri"/>
      <family val="2"/>
      <scheme val="minor"/>
    </font>
    <font>
      <sz val="8"/>
      <name val="Courier"/>
      <family val="3"/>
    </font>
    <font>
      <b/>
      <sz val="18"/>
      <color theme="3"/>
      <name val="Cambria"/>
      <family val="2"/>
      <scheme val="major"/>
    </font>
    <font>
      <sz val="10"/>
      <name val="Arial"/>
      <family val="2"/>
    </font>
    <font>
      <sz val="10"/>
      <name val="Arial"/>
      <family val="2"/>
    </font>
    <font>
      <u/>
      <sz val="10"/>
      <color indexed="12"/>
      <name val="Arial"/>
      <family val="2"/>
    </font>
    <font>
      <b/>
      <sz val="9"/>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1"/>
      <color theme="1"/>
      <name val="Times New Roman"/>
      <family val="2"/>
    </font>
    <font>
      <sz val="11"/>
      <color rgb="FFFF0000"/>
      <name val="Times New Roman"/>
      <family val="2"/>
    </font>
    <font>
      <sz val="9"/>
      <name val="Arial"/>
      <family val="2"/>
    </font>
    <font>
      <sz val="10"/>
      <name val="Arial"/>
      <family val="2"/>
    </font>
    <font>
      <sz val="10"/>
      <name val="MS Sans Serif"/>
      <family val="2"/>
    </font>
    <font>
      <sz val="8"/>
      <name val="Courier"/>
      <family val="3"/>
    </font>
    <font>
      <sz val="10"/>
      <name val="Arial"/>
      <family val="2"/>
    </font>
    <font>
      <u/>
      <sz val="10"/>
      <color indexed="12"/>
      <name val="MS Sans Serif"/>
      <family val="2"/>
    </font>
    <font>
      <b/>
      <sz val="9"/>
      <color rgb="FFFF0000"/>
      <name val="Arial"/>
      <family val="2"/>
    </font>
    <font>
      <b/>
      <sz val="9"/>
      <color rgb="FF00B05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5">
    <xf numFmtId="0" fontId="0" fillId="0" borderId="0"/>
    <xf numFmtId="0" fontId="3" fillId="0" borderId="0" applyNumberFormat="0" applyFill="0" applyBorder="0" applyAlignment="0" applyProtection="0"/>
    <xf numFmtId="0" fontId="4"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ill="0" applyBorder="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5" borderId="4" applyNumberFormat="0" applyAlignment="0" applyProtection="0"/>
    <xf numFmtId="0" fontId="19" fillId="0" borderId="6" applyNumberFormat="0" applyFill="0" applyAlignment="0" applyProtection="0"/>
    <xf numFmtId="0" fontId="20" fillId="4" borderId="0" applyNumberFormat="0" applyBorder="0" applyAlignment="0" applyProtection="0"/>
    <xf numFmtId="0" fontId="1" fillId="0" borderId="0"/>
    <xf numFmtId="0" fontId="5" fillId="0" borderId="0"/>
    <xf numFmtId="0" fontId="1" fillId="0" borderId="0"/>
    <xf numFmtId="0" fontId="8" fillId="0" borderId="0"/>
    <xf numFmtId="0" fontId="8"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8" fillId="8" borderId="8" applyNumberFormat="0" applyFont="0" applyAlignment="0" applyProtection="0"/>
    <xf numFmtId="0" fontId="21" fillId="6" borderId="5" applyNumberFormat="0" applyAlignment="0" applyProtection="0"/>
    <xf numFmtId="0" fontId="22" fillId="0" borderId="9" applyNumberFormat="0" applyFill="0" applyAlignment="0" applyProtection="0"/>
    <xf numFmtId="0" fontId="23" fillId="0" borderId="0" applyNumberFormat="0" applyFill="0" applyBorder="0" applyAlignment="0" applyProtection="0"/>
    <xf numFmtId="0" fontId="2" fillId="0" borderId="0"/>
    <xf numFmtId="0" fontId="2" fillId="0" borderId="0"/>
    <xf numFmtId="0" fontId="5" fillId="0" borderId="0"/>
    <xf numFmtId="0" fontId="8" fillId="0" borderId="0"/>
    <xf numFmtId="0" fontId="25" fillId="0" borderId="0"/>
    <xf numFmtId="43" fontId="4" fillId="0" borderId="0" applyFont="0" applyFill="0" applyBorder="0" applyAlignment="0" applyProtection="0"/>
    <xf numFmtId="43" fontId="4" fillId="0" borderId="0" applyFont="0" applyFill="0" applyBorder="0" applyAlignment="0" applyProtection="0"/>
    <xf numFmtId="165"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8" fillId="0" borderId="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29" fillId="0" borderId="0" applyNumberFormat="0" applyFill="0" applyBorder="0" applyAlignment="0" applyProtection="0"/>
    <xf numFmtId="0" fontId="4" fillId="0" borderId="0"/>
    <xf numFmtId="0" fontId="27" fillId="0" borderId="0"/>
    <xf numFmtId="0" fontId="4" fillId="0" borderId="0"/>
    <xf numFmtId="0" fontId="8" fillId="0" borderId="0"/>
    <xf numFmtId="0" fontId="4" fillId="0" borderId="0"/>
  </cellStyleXfs>
  <cellXfs count="46">
    <xf numFmtId="0" fontId="0" fillId="0" borderId="0" xfId="0"/>
    <xf numFmtId="164" fontId="24" fillId="0" borderId="10" xfId="45" applyNumberFormat="1" applyFont="1" applyBorder="1" applyAlignment="1">
      <alignment horizontal="center" vertical="center"/>
    </xf>
    <xf numFmtId="10" fontId="24" fillId="0" borderId="10" xfId="0" applyNumberFormat="1" applyFont="1" applyFill="1" applyBorder="1" applyAlignment="1" applyProtection="1">
      <alignment horizontal="center" vertical="center" wrapText="1"/>
      <protection locked="0"/>
    </xf>
    <xf numFmtId="164" fontId="7" fillId="0" borderId="10" xfId="45" applyNumberFormat="1" applyFont="1" applyBorder="1" applyAlignment="1">
      <alignment horizontal="center" vertical="center"/>
    </xf>
    <xf numFmtId="164" fontId="7" fillId="35" borderId="10" xfId="0" applyNumberFormat="1" applyFont="1" applyFill="1" applyBorder="1" applyAlignment="1">
      <alignment horizontal="center" vertical="center" wrapText="1"/>
    </xf>
    <xf numFmtId="164" fontId="24" fillId="0" borderId="10" xfId="0" applyNumberFormat="1" applyFont="1" applyBorder="1" applyAlignment="1">
      <alignment horizontal="center" vertical="center"/>
    </xf>
    <xf numFmtId="164" fontId="24" fillId="0" borderId="10" xfId="0" applyNumberFormat="1" applyFont="1" applyBorder="1" applyAlignment="1" applyProtection="1">
      <alignment horizontal="center" vertical="center"/>
      <protection locked="0"/>
    </xf>
    <xf numFmtId="164"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NumberFormat="1" applyFont="1" applyBorder="1" applyAlignment="1" applyProtection="1">
      <alignment horizontal="center" vertical="center" wrapText="1"/>
      <protection locked="0"/>
    </xf>
    <xf numFmtId="164" fontId="7" fillId="35" borderId="10" xfId="0" applyNumberFormat="1" applyFont="1" applyFill="1" applyBorder="1" applyAlignment="1" applyProtection="1">
      <alignment horizontal="center" vertical="center"/>
      <protection locked="0"/>
    </xf>
    <xf numFmtId="0" fontId="24" fillId="0" borderId="10" xfId="0" applyFont="1" applyBorder="1" applyAlignment="1">
      <alignment horizontal="center" vertical="center"/>
    </xf>
    <xf numFmtId="164" fontId="24" fillId="34" borderId="10" xfId="0" applyNumberFormat="1" applyFont="1" applyFill="1" applyBorder="1" applyAlignment="1">
      <alignment horizontal="center" vertical="center"/>
    </xf>
    <xf numFmtId="0" fontId="7" fillId="33" borderId="10" xfId="0" applyNumberFormat="1" applyFont="1" applyFill="1" applyBorder="1" applyAlignment="1" applyProtection="1">
      <alignment horizontal="center" vertical="center" wrapText="1"/>
      <protection locked="0"/>
    </xf>
    <xf numFmtId="164" fontId="7" fillId="33"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33" borderId="10" xfId="0" applyNumberFormat="1" applyFont="1" applyFill="1" applyBorder="1" applyAlignment="1">
      <alignment horizontal="center" vertical="center" wrapText="1"/>
    </xf>
    <xf numFmtId="166" fontId="24" fillId="0" borderId="10" xfId="0" applyNumberFormat="1" applyFont="1" applyBorder="1" applyAlignment="1">
      <alignment horizontal="center" vertical="center"/>
    </xf>
    <xf numFmtId="166" fontId="24" fillId="0" borderId="10" xfId="0" applyNumberFormat="1" applyFont="1" applyFill="1" applyBorder="1" applyAlignment="1">
      <alignment horizontal="center" vertical="center"/>
    </xf>
    <xf numFmtId="164" fontId="24" fillId="0" borderId="10" xfId="0" applyNumberFormat="1" applyFont="1" applyFill="1" applyBorder="1" applyAlignment="1" applyProtection="1">
      <alignment horizontal="center" vertical="center"/>
      <protection locked="0"/>
    </xf>
    <xf numFmtId="164" fontId="24" fillId="0" borderId="10" xfId="45"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10" fontId="7" fillId="33" borderId="10" xfId="0" applyNumberFormat="1"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167" fontId="7" fillId="33" borderId="10" xfId="0" applyNumberFormat="1" applyFont="1" applyFill="1" applyBorder="1" applyAlignment="1">
      <alignment horizontal="center" vertical="center" wrapText="1"/>
    </xf>
    <xf numFmtId="164" fontId="7" fillId="33" borderId="10" xfId="0" applyNumberFormat="1" applyFont="1" applyFill="1" applyBorder="1" applyAlignment="1" applyProtection="1">
      <alignment horizontal="center" vertical="center"/>
    </xf>
    <xf numFmtId="164" fontId="7" fillId="35" borderId="10" xfId="0" applyNumberFormat="1" applyFont="1" applyFill="1" applyBorder="1" applyAlignment="1" applyProtection="1">
      <alignment horizontal="center" vertical="center"/>
    </xf>
    <xf numFmtId="164" fontId="24" fillId="0" borderId="10" xfId="2" applyNumberFormat="1" applyFont="1" applyBorder="1" applyAlignment="1">
      <alignment horizontal="center" vertical="center"/>
    </xf>
    <xf numFmtId="164" fontId="7" fillId="33" borderId="10" xfId="0" applyNumberFormat="1" applyFont="1" applyFill="1" applyBorder="1" applyAlignment="1" applyProtection="1">
      <alignment horizontal="center" vertical="center"/>
      <protection locked="0"/>
    </xf>
    <xf numFmtId="167" fontId="24" fillId="0" borderId="10" xfId="0" applyNumberFormat="1" applyFont="1" applyBorder="1" applyAlignment="1">
      <alignment horizontal="center" vertical="center"/>
    </xf>
    <xf numFmtId="3" fontId="24" fillId="0" borderId="10" xfId="0" applyNumberFormat="1" applyFont="1" applyFill="1" applyBorder="1" applyAlignment="1">
      <alignment horizontal="center" vertical="center"/>
    </xf>
    <xf numFmtId="3" fontId="24" fillId="0" borderId="10" xfId="0" applyNumberFormat="1" applyFont="1" applyBorder="1" applyAlignment="1">
      <alignment horizontal="center" vertical="center"/>
    </xf>
    <xf numFmtId="164" fontId="7" fillId="0" borderId="10" xfId="0" applyNumberFormat="1" applyFont="1" applyBorder="1" applyAlignment="1">
      <alignment horizontal="center" vertical="center" wrapText="1"/>
    </xf>
    <xf numFmtId="164" fontId="24" fillId="0" borderId="10" xfId="69" applyNumberFormat="1" applyFont="1" applyBorder="1" applyAlignment="1">
      <alignment horizontal="center" vertical="center" wrapText="1"/>
    </xf>
    <xf numFmtId="0" fontId="7" fillId="0" borderId="10" xfId="0" applyFont="1" applyBorder="1" applyAlignment="1">
      <alignment horizontal="center" vertical="center" wrapText="1"/>
    </xf>
    <xf numFmtId="16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164" fontId="31" fillId="0" borderId="10" xfId="0" applyNumberFormat="1" applyFont="1" applyBorder="1" applyAlignment="1">
      <alignment horizontal="center" vertical="center" wrapText="1"/>
    </xf>
    <xf numFmtId="164" fontId="30" fillId="0" borderId="10" xfId="0" applyNumberFormat="1" applyFont="1" applyFill="1" applyBorder="1" applyAlignment="1">
      <alignment horizontal="center" vertical="center"/>
    </xf>
    <xf numFmtId="164" fontId="24" fillId="0" borderId="10" xfId="45" applyNumberFormat="1" applyFont="1" applyBorder="1" applyAlignment="1">
      <alignment horizontal="center" vertical="center" wrapText="1"/>
    </xf>
    <xf numFmtId="164" fontId="24" fillId="0" borderId="10" xfId="45" applyNumberFormat="1" applyFont="1" applyFill="1" applyBorder="1" applyAlignment="1">
      <alignment horizontal="center" vertical="center" wrapText="1"/>
    </xf>
    <xf numFmtId="164" fontId="24"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6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cellXfs>
  <cellStyles count="85">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2 2" xfId="67"/>
    <cellStyle name="Comma 2 3" xfId="66"/>
    <cellStyle name="Comma 3" xfId="32"/>
    <cellStyle name="Comma 3 2" xfId="68"/>
    <cellStyle name="Comma 4" xfId="77"/>
    <cellStyle name="Explanatory Text 2" xfId="33"/>
    <cellStyle name="Good 2" xfId="34"/>
    <cellStyle name="Heading 1 2" xfId="35"/>
    <cellStyle name="Heading 2 2" xfId="36"/>
    <cellStyle name="Heading 3 2" xfId="37"/>
    <cellStyle name="Heading 4 2" xfId="38"/>
    <cellStyle name="Hyperlink 2" xfId="39"/>
    <cellStyle name="Hyperlink 2 2" xfId="40"/>
    <cellStyle name="Hyperlink 3" xfId="78"/>
    <cellStyle name="Hyperlink 4" xfId="79"/>
    <cellStyle name="Input 2" xfId="41"/>
    <cellStyle name="Linked Cell 2" xfId="42"/>
    <cellStyle name="Neutral 2" xfId="43"/>
    <cellStyle name="Normal" xfId="0" builtinId="0"/>
    <cellStyle name="Normal 10" xfId="61"/>
    <cellStyle name="Normal 11" xfId="81"/>
    <cellStyle name="Normal 12" xfId="76"/>
    <cellStyle name="Normal 2" xfId="2"/>
    <cellStyle name="Normal 2 2" xfId="44"/>
    <cellStyle name="Normal 2 3" xfId="45"/>
    <cellStyle name="Normal 2 3 2" xfId="69"/>
    <cellStyle name="Normal 2 4" xfId="46"/>
    <cellStyle name="Normal 2 5" xfId="65"/>
    <cellStyle name="Normal 2 5 2" xfId="84"/>
    <cellStyle name="Normal 3" xfId="47"/>
    <cellStyle name="Normal 3 2" xfId="48"/>
    <cellStyle name="Normal 3 3" xfId="49"/>
    <cellStyle name="Normal 3 3 2" xfId="70"/>
    <cellStyle name="Normal 3 4" xfId="50"/>
    <cellStyle name="Normal 3 4 2" xfId="64"/>
    <cellStyle name="Normal 3 4 2 2" xfId="83"/>
    <cellStyle name="Normal 3 4 2 3" xfId="80"/>
    <cellStyle name="Normal 3 4 3" xfId="71"/>
    <cellStyle name="Normal 3 5" xfId="62"/>
    <cellStyle name="Normal 4" xfId="51"/>
    <cellStyle name="Normal 5" xfId="52"/>
    <cellStyle name="Normal 6" xfId="53"/>
    <cellStyle name="Normal 6 2" xfId="54"/>
    <cellStyle name="Normal 6 2 2" xfId="73"/>
    <cellStyle name="Normal 6 3" xfId="72"/>
    <cellStyle name="Normal 7" xfId="55"/>
    <cellStyle name="Normal 8" xfId="56"/>
    <cellStyle name="Normal 9" xfId="63"/>
    <cellStyle name="Normal 9 2" xfId="75"/>
    <cellStyle name="Normal 9 3" xfId="74"/>
    <cellStyle name="Normal 9 4" xfId="82"/>
    <cellStyle name="Note 2" xfId="57"/>
    <cellStyle name="Output 2" xfId="58"/>
    <cellStyle name="Title" xfId="1" builtinId="15" customBuiltin="1"/>
    <cellStyle name="Total 2" xfId="59"/>
    <cellStyle name="Warning Text 2" xfId="60"/>
  </cellStyles>
  <dxfs count="0"/>
  <tableStyles count="0" defaultTableStyle="TableStyleMedium9" defaultPivotStyle="PivotStyleLight16"/>
  <colors>
    <mruColors>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zoomScaleNormal="100" workbookViewId="0">
      <pane ySplit="1" topLeftCell="A40" activePane="bottomLeft" state="frozen"/>
      <selection pane="bottomLeft" activeCell="A2" sqref="A2"/>
    </sheetView>
  </sheetViews>
  <sheetFormatPr defaultColWidth="9" defaultRowHeight="12" x14ac:dyDescent="0.15"/>
  <cols>
    <col min="1" max="1" width="18.75" style="36" customWidth="1"/>
    <col min="2" max="2" width="15.625" style="29" customWidth="1"/>
    <col min="3" max="7" width="15.625" style="5" customWidth="1"/>
    <col min="8" max="8" width="20.125" style="35" customWidth="1"/>
    <col min="9" max="9" width="15.625" style="5" customWidth="1"/>
    <col min="10" max="10" width="24.75" style="30" customWidth="1"/>
    <col min="11" max="11" width="15.625" style="31" customWidth="1"/>
    <col min="12" max="12" width="15.625" style="5" customWidth="1"/>
    <col min="13" max="13" width="11.125" style="11" bestFit="1" customWidth="1"/>
    <col min="14" max="16384" width="9" style="11"/>
  </cols>
  <sheetData>
    <row r="1" spans="1:14" ht="90" customHeight="1" x14ac:dyDescent="0.15">
      <c r="A1" s="21" t="s">
        <v>47</v>
      </c>
      <c r="B1" s="24" t="s">
        <v>74</v>
      </c>
      <c r="C1" s="22" t="s">
        <v>75</v>
      </c>
      <c r="D1" s="23" t="s">
        <v>80</v>
      </c>
      <c r="E1" s="16" t="s">
        <v>77</v>
      </c>
      <c r="F1" s="16" t="s">
        <v>78</v>
      </c>
      <c r="G1" s="16" t="s">
        <v>79</v>
      </c>
      <c r="H1" s="21" t="s">
        <v>89</v>
      </c>
      <c r="I1" s="21" t="s">
        <v>87</v>
      </c>
      <c r="J1" s="16" t="s">
        <v>85</v>
      </c>
      <c r="K1" s="16" t="s">
        <v>86</v>
      </c>
      <c r="L1" s="21" t="s">
        <v>88</v>
      </c>
    </row>
    <row r="2" spans="1:14" s="8" customFormat="1" ht="20.25" customHeight="1" x14ac:dyDescent="0.15">
      <c r="A2" s="21" t="s">
        <v>49</v>
      </c>
      <c r="B2" s="5">
        <v>2727487.0276887962</v>
      </c>
      <c r="C2" s="17">
        <v>0.56453724936256733</v>
      </c>
      <c r="D2" s="5">
        <f t="shared" ref="D2:D33" si="0">B2*C2</f>
        <v>1539768.0242835174</v>
      </c>
      <c r="E2" s="6">
        <v>626247.68512585945</v>
      </c>
      <c r="F2" s="37" t="s">
        <v>54</v>
      </c>
      <c r="G2" s="7">
        <f t="shared" ref="G2:G3" si="1">(B2-D2+E2)*0.05</f>
        <v>90698.334426556918</v>
      </c>
      <c r="H2" s="39">
        <v>49020</v>
      </c>
      <c r="I2" s="39">
        <v>2548.274071778033</v>
      </c>
      <c r="J2" s="4">
        <f>(B2+E2)-G2+H2+I2</f>
        <v>3314604.6524598771</v>
      </c>
      <c r="K2" s="6">
        <f>J2*0.1</f>
        <v>331460.46524598775</v>
      </c>
      <c r="L2" s="7">
        <f>(B2-K2)*C2</f>
        <v>1352646.2449611106</v>
      </c>
      <c r="M2" s="2"/>
    </row>
    <row r="3" spans="1:14" ht="20.25" customHeight="1" x14ac:dyDescent="0.15">
      <c r="A3" s="13" t="s">
        <v>0</v>
      </c>
      <c r="B3" s="5">
        <v>846506.22433646373</v>
      </c>
      <c r="C3" s="17">
        <v>0.30470867035420707</v>
      </c>
      <c r="D3" s="5">
        <f t="shared" si="0"/>
        <v>257937.78606412397</v>
      </c>
      <c r="E3" s="6">
        <v>70696.482890976011</v>
      </c>
      <c r="F3" s="7">
        <f>(B3-D3+E3)*0.1</f>
        <v>65926.492116331574</v>
      </c>
      <c r="G3" s="7">
        <f t="shared" si="1"/>
        <v>32963.246058165787</v>
      </c>
      <c r="H3" s="32" t="s">
        <v>54</v>
      </c>
      <c r="I3" s="39">
        <v>783.62166064360599</v>
      </c>
      <c r="J3" s="4">
        <f>(B3+E3)-F3-G3+I3</f>
        <v>819096.59071358596</v>
      </c>
      <c r="K3" s="6">
        <f>J3*0.1</f>
        <v>81909.659071358605</v>
      </c>
      <c r="L3" s="7">
        <f t="shared" ref="L3:L57" si="2">(B3-K3)*C3</f>
        <v>232979.20275932387</v>
      </c>
      <c r="N3" s="1"/>
    </row>
    <row r="4" spans="1:14" ht="26.25" customHeight="1" x14ac:dyDescent="0.15">
      <c r="A4" s="13" t="s">
        <v>34</v>
      </c>
      <c r="B4" s="27">
        <v>460468.49637499999</v>
      </c>
      <c r="C4" s="2">
        <v>0</v>
      </c>
      <c r="D4" s="5">
        <f t="shared" si="0"/>
        <v>0</v>
      </c>
      <c r="E4" s="5">
        <v>0</v>
      </c>
      <c r="F4" s="38">
        <f t="shared" ref="F4:F9" si="3">(B4-D4+E4)*0.1</f>
        <v>46046.849637500003</v>
      </c>
      <c r="G4" s="7">
        <f>(B4-D4+E4)*0.05</f>
        <v>23023.424818750002</v>
      </c>
      <c r="H4" s="32" t="s">
        <v>54</v>
      </c>
      <c r="I4" s="39">
        <v>252.19135000000003</v>
      </c>
      <c r="J4" s="4">
        <f t="shared" ref="J4:J27" si="4">(B4+E4)-F4-G4+I4</f>
        <v>391650.41326874995</v>
      </c>
      <c r="K4" s="6">
        <f>J4*0.1</f>
        <v>39165.041326874998</v>
      </c>
      <c r="L4" s="7">
        <f t="shared" si="2"/>
        <v>0</v>
      </c>
    </row>
    <row r="5" spans="1:14" ht="20.25" customHeight="1" x14ac:dyDescent="0.15">
      <c r="A5" s="13" t="s">
        <v>1</v>
      </c>
      <c r="B5" s="5">
        <v>3541624.5704213553</v>
      </c>
      <c r="C5" s="17">
        <v>0.68877244601735466</v>
      </c>
      <c r="D5" s="5">
        <f t="shared" si="0"/>
        <v>2439373.4182442799</v>
      </c>
      <c r="E5" s="6">
        <v>245959.04694756912</v>
      </c>
      <c r="F5" s="38">
        <f t="shared" si="3"/>
        <v>134821.01991246446</v>
      </c>
      <c r="G5" s="37" t="s">
        <v>54</v>
      </c>
      <c r="H5" s="32" t="s">
        <v>54</v>
      </c>
      <c r="I5" s="39">
        <v>3312.1316031227302</v>
      </c>
      <c r="J5" s="4">
        <f>(B5+E5)-F5+I5</f>
        <v>3656074.7290595826</v>
      </c>
      <c r="K5" s="6">
        <f>J5*0.1</f>
        <v>365607.4729059583</v>
      </c>
      <c r="L5" s="7">
        <f t="shared" si="2"/>
        <v>2187553.064848619</v>
      </c>
    </row>
    <row r="6" spans="1:14" ht="20.25" customHeight="1" x14ac:dyDescent="0.15">
      <c r="A6" s="13" t="s">
        <v>2</v>
      </c>
      <c r="B6" s="5">
        <v>1890836.1491568037</v>
      </c>
      <c r="C6" s="18">
        <v>0.54603047317860343</v>
      </c>
      <c r="D6" s="5">
        <f t="shared" si="0"/>
        <v>1032454.1572272979</v>
      </c>
      <c r="E6" s="6">
        <v>387322.43277119938</v>
      </c>
      <c r="F6" s="7">
        <f t="shared" si="3"/>
        <v>124570.44247007054</v>
      </c>
      <c r="G6" s="38">
        <f t="shared" ref="G6:G57" si="5">(B6-D6+E6)*0.05</f>
        <v>62285.221235035271</v>
      </c>
      <c r="H6" s="32" t="s">
        <v>54</v>
      </c>
      <c r="I6" s="39" t="s">
        <v>54</v>
      </c>
      <c r="J6" s="4">
        <f>(B6+E6)-F6-G6</f>
        <v>2091302.9182228975</v>
      </c>
      <c r="K6" s="6">
        <f t="shared" ref="K6:K57" si="6">J6*0.1</f>
        <v>209130.29182228976</v>
      </c>
      <c r="L6" s="7">
        <f t="shared" si="2"/>
        <v>918262.64502759359</v>
      </c>
    </row>
    <row r="7" spans="1:14" ht="20.25" customHeight="1" x14ac:dyDescent="0.15">
      <c r="A7" s="13" t="s">
        <v>3</v>
      </c>
      <c r="B7" s="5">
        <v>18274260.386038747</v>
      </c>
      <c r="C7" s="18">
        <v>0.62873841146894471</v>
      </c>
      <c r="D7" s="5">
        <f t="shared" si="0"/>
        <v>11489729.445887865</v>
      </c>
      <c r="E7" s="6">
        <v>1141661.2573591881</v>
      </c>
      <c r="F7" s="7">
        <f t="shared" si="3"/>
        <v>792619.21975100692</v>
      </c>
      <c r="G7" s="7">
        <f t="shared" si="5"/>
        <v>396309.60987550346</v>
      </c>
      <c r="H7" s="32" t="s">
        <v>54</v>
      </c>
      <c r="I7" s="39">
        <v>17133.650500080072</v>
      </c>
      <c r="J7" s="4">
        <f t="shared" si="4"/>
        <v>18244126.464271504</v>
      </c>
      <c r="K7" s="6">
        <f t="shared" si="6"/>
        <v>1824412.6464271506</v>
      </c>
      <c r="L7" s="7">
        <f>(B7-K7)*C7</f>
        <v>10342651.136709405</v>
      </c>
      <c r="N7" s="1"/>
    </row>
    <row r="8" spans="1:14" s="8" customFormat="1" ht="26.25" customHeight="1" x14ac:dyDescent="0.15">
      <c r="A8" s="13" t="s">
        <v>4</v>
      </c>
      <c r="B8" s="5">
        <v>2571827.2869605948</v>
      </c>
      <c r="C8" s="18">
        <v>0.60123277477902992</v>
      </c>
      <c r="D8" s="7">
        <f t="shared" si="0"/>
        <v>1546266.8559917428</v>
      </c>
      <c r="E8" s="6">
        <v>231989.52464039903</v>
      </c>
      <c r="F8" s="37" t="s">
        <v>54</v>
      </c>
      <c r="G8" s="7">
        <f t="shared" si="5"/>
        <v>62877.497780462552</v>
      </c>
      <c r="H8" s="40">
        <v>45927</v>
      </c>
      <c r="I8" s="39">
        <v>2402.594767419861</v>
      </c>
      <c r="J8" s="10">
        <f>(B8+E8)-G8+H8+I8</f>
        <v>2789268.9085879512</v>
      </c>
      <c r="K8" s="19">
        <f t="shared" si="6"/>
        <v>278926.89085879514</v>
      </c>
      <c r="L8" s="7">
        <f t="shared" si="2"/>
        <v>1378566.8674402218</v>
      </c>
      <c r="N8" s="20"/>
    </row>
    <row r="9" spans="1:14" ht="20.25" customHeight="1" x14ac:dyDescent="0.15">
      <c r="A9" s="13" t="s">
        <v>5</v>
      </c>
      <c r="B9" s="5">
        <v>1758044.9133078242</v>
      </c>
      <c r="C9" s="18">
        <v>0.36793543778395882</v>
      </c>
      <c r="D9" s="5">
        <f t="shared" si="0"/>
        <v>646847.0248217762</v>
      </c>
      <c r="E9" s="6">
        <v>172131.94220522023</v>
      </c>
      <c r="F9" s="7">
        <f t="shared" si="3"/>
        <v>128332.98306912683</v>
      </c>
      <c r="G9" s="7">
        <f t="shared" si="5"/>
        <v>64166.491534563414</v>
      </c>
      <c r="H9" s="32" t="s">
        <v>54</v>
      </c>
      <c r="I9" s="39">
        <v>1639.1091148452781</v>
      </c>
      <c r="J9" s="4">
        <f>(B9+E9)-F9-G9+I9</f>
        <v>1739316.4900241995</v>
      </c>
      <c r="K9" s="6">
        <f t="shared" si="6"/>
        <v>173931.64900241996</v>
      </c>
      <c r="L9" s="7">
        <f t="shared" si="2"/>
        <v>582851.4074015849</v>
      </c>
      <c r="N9" s="1"/>
    </row>
    <row r="10" spans="1:14" ht="20.25" customHeight="1" x14ac:dyDescent="0.15">
      <c r="A10" s="13" t="s">
        <v>50</v>
      </c>
      <c r="B10" s="5">
        <v>901210.37262308435</v>
      </c>
      <c r="C10" s="18">
        <v>0.27321584608027616</v>
      </c>
      <c r="D10" s="5">
        <f t="shared" si="0"/>
        <v>246224.95445253694</v>
      </c>
      <c r="E10" s="6">
        <v>46539.915082055959</v>
      </c>
      <c r="F10" s="37" t="s">
        <v>54</v>
      </c>
      <c r="G10" s="7">
        <f t="shared" si="5"/>
        <v>35076.266662630165</v>
      </c>
      <c r="H10" s="39">
        <v>12548</v>
      </c>
      <c r="I10" s="39">
        <v>834.97569487031501</v>
      </c>
      <c r="J10" s="4">
        <f>(B10+E10)-G10+H10+I10</f>
        <v>926056.99673738051</v>
      </c>
      <c r="K10" s="6">
        <f t="shared" si="6"/>
        <v>92605.699673738054</v>
      </c>
      <c r="L10" s="7">
        <f t="shared" si="2"/>
        <v>220923.60986432064</v>
      </c>
      <c r="N10" s="1"/>
    </row>
    <row r="11" spans="1:14" ht="26.25" customHeight="1" x14ac:dyDescent="0.15">
      <c r="A11" s="13" t="s">
        <v>35</v>
      </c>
      <c r="B11" s="27">
        <v>1735804.7901632129</v>
      </c>
      <c r="C11" s="2">
        <v>1</v>
      </c>
      <c r="D11" s="12">
        <f t="shared" si="0"/>
        <v>1735804.7901632129</v>
      </c>
      <c r="E11" s="5">
        <v>0</v>
      </c>
      <c r="F11" s="7">
        <f>(B11)*0.1</f>
        <v>173580.4790163213</v>
      </c>
      <c r="G11" s="7">
        <f>(B11)*0.05</f>
        <v>86790.239508160652</v>
      </c>
      <c r="H11" s="32" t="s">
        <v>54</v>
      </c>
      <c r="I11" s="39">
        <v>966.35414624571763</v>
      </c>
      <c r="J11" s="4">
        <f t="shared" si="4"/>
        <v>1476400.4257849767</v>
      </c>
      <c r="K11" s="6">
        <f t="shared" si="6"/>
        <v>147640.04257849767</v>
      </c>
      <c r="L11" s="7">
        <f t="shared" si="2"/>
        <v>1588164.7475847153</v>
      </c>
      <c r="N11" s="1"/>
    </row>
    <row r="12" spans="1:14" ht="20.25" customHeight="1" x14ac:dyDescent="0.15">
      <c r="A12" s="13" t="s">
        <v>51</v>
      </c>
      <c r="B12" s="5">
        <v>10654234.504601084</v>
      </c>
      <c r="C12" s="18">
        <v>0.68648184925484701</v>
      </c>
      <c r="D12" s="5">
        <f t="shared" si="0"/>
        <v>7313938.6051133508</v>
      </c>
      <c r="E12" s="6">
        <v>684953.00306738168</v>
      </c>
      <c r="F12" s="37" t="s">
        <v>54</v>
      </c>
      <c r="G12" s="7">
        <f t="shared" si="5"/>
        <v>201262.44512775575</v>
      </c>
      <c r="H12" s="39">
        <v>203389</v>
      </c>
      <c r="I12" s="39">
        <v>9984.0597104199551</v>
      </c>
      <c r="J12" s="4">
        <f>(B12+E12)-G12+H12+I12</f>
        <v>11351298.122251131</v>
      </c>
      <c r="K12" s="6">
        <f t="shared" si="6"/>
        <v>1135129.8122251132</v>
      </c>
      <c r="L12" s="7">
        <f t="shared" si="2"/>
        <v>6534692.5924727479</v>
      </c>
      <c r="N12" s="1"/>
    </row>
    <row r="13" spans="1:14" ht="20.25" customHeight="1" x14ac:dyDescent="0.15">
      <c r="A13" s="13" t="s">
        <v>6</v>
      </c>
      <c r="B13" s="5">
        <v>4892851.474881324</v>
      </c>
      <c r="C13" s="18">
        <v>0.64420169125432203</v>
      </c>
      <c r="D13" s="5">
        <f t="shared" si="0"/>
        <v>3151983.1951747527</v>
      </c>
      <c r="E13" s="6">
        <v>797870.9832542222</v>
      </c>
      <c r="F13" s="7">
        <f>(B13-D13+E13)*0.1</f>
        <v>253873.92629607936</v>
      </c>
      <c r="G13" s="7">
        <f t="shared" si="5"/>
        <v>126936.96314803968</v>
      </c>
      <c r="H13" s="32" t="s">
        <v>54</v>
      </c>
      <c r="I13" s="39">
        <v>4579.9533319064385</v>
      </c>
      <c r="J13" s="4">
        <f t="shared" si="4"/>
        <v>5314491.5220233332</v>
      </c>
      <c r="K13" s="6">
        <f t="shared" si="6"/>
        <v>531449.15220233332</v>
      </c>
      <c r="L13" s="7">
        <f t="shared" si="2"/>
        <v>2809622.7525103339</v>
      </c>
      <c r="N13" s="1"/>
    </row>
    <row r="14" spans="1:14" ht="20.25" customHeight="1" x14ac:dyDescent="0.15">
      <c r="A14" s="13" t="s">
        <v>52</v>
      </c>
      <c r="B14" s="27">
        <v>687266.41249999998</v>
      </c>
      <c r="C14" s="2">
        <v>0</v>
      </c>
      <c r="D14" s="5">
        <f t="shared" si="0"/>
        <v>0</v>
      </c>
      <c r="E14" s="5">
        <v>0</v>
      </c>
      <c r="F14" s="37" t="s">
        <v>54</v>
      </c>
      <c r="G14" s="38">
        <f t="shared" si="5"/>
        <v>34363.320625</v>
      </c>
      <c r="H14" s="39">
        <v>2597</v>
      </c>
      <c r="I14" s="39" t="s">
        <v>54</v>
      </c>
      <c r="J14" s="4">
        <f>(B14+E14)-G14+H14</f>
        <v>655500.09187499993</v>
      </c>
      <c r="K14" s="6">
        <f>J14*0.1</f>
        <v>65550.009187499993</v>
      </c>
      <c r="L14" s="7">
        <f>(B14-K14)*C14</f>
        <v>0</v>
      </c>
      <c r="N14" s="1"/>
    </row>
    <row r="15" spans="1:14" ht="20.25" customHeight="1" x14ac:dyDescent="0.15">
      <c r="A15" s="13" t="s">
        <v>7</v>
      </c>
      <c r="B15" s="5">
        <v>937517.08716018859</v>
      </c>
      <c r="C15" s="17">
        <v>0.46361604413317814</v>
      </c>
      <c r="D15" s="5">
        <f t="shared" si="0"/>
        <v>434647.96325646661</v>
      </c>
      <c r="E15" s="6">
        <v>0</v>
      </c>
      <c r="F15" s="7">
        <f t="shared" ref="F15:F19" si="7">(B15-D15+E15)*0.1</f>
        <v>50286.912390372199</v>
      </c>
      <c r="G15" s="7">
        <f t="shared" si="5"/>
        <v>25143.4561951861</v>
      </c>
      <c r="H15" s="32" t="s">
        <v>54</v>
      </c>
      <c r="I15" s="33">
        <v>869.19009941448439</v>
      </c>
      <c r="J15" s="4">
        <f t="shared" si="4"/>
        <v>862955.90867404465</v>
      </c>
      <c r="K15" s="6">
        <f t="shared" si="6"/>
        <v>86295.590867404477</v>
      </c>
      <c r="L15" s="7">
        <f t="shared" si="2"/>
        <v>394639.94279238535</v>
      </c>
      <c r="N15" s="1"/>
    </row>
    <row r="16" spans="1:14" ht="20.25" customHeight="1" x14ac:dyDescent="0.15">
      <c r="A16" s="13" t="s">
        <v>8</v>
      </c>
      <c r="B16" s="5">
        <v>979851.67889485916</v>
      </c>
      <c r="C16" s="17">
        <v>0.60155397634309349</v>
      </c>
      <c r="D16" s="5">
        <f t="shared" si="0"/>
        <v>589433.67366565857</v>
      </c>
      <c r="E16" s="6">
        <v>201899.45259657304</v>
      </c>
      <c r="F16" s="7">
        <f t="shared" si="7"/>
        <v>59231.745782577367</v>
      </c>
      <c r="G16" s="7">
        <f t="shared" si="5"/>
        <v>29615.872891288684</v>
      </c>
      <c r="H16" s="32" t="s">
        <v>54</v>
      </c>
      <c r="I16" s="41">
        <v>908.95574295814777</v>
      </c>
      <c r="J16" s="4">
        <f>(B16+E16)-F16-G16+I16</f>
        <v>1093812.4685605243</v>
      </c>
      <c r="K16" s="6">
        <f t="shared" si="6"/>
        <v>109381.24685605243</v>
      </c>
      <c r="L16" s="7">
        <f t="shared" si="2"/>
        <v>523634.94968203473</v>
      </c>
      <c r="N16" s="1"/>
    </row>
    <row r="17" spans="1:14" ht="20.25" customHeight="1" x14ac:dyDescent="0.15">
      <c r="A17" s="13" t="s">
        <v>9</v>
      </c>
      <c r="B17" s="5">
        <v>6260165.3114534393</v>
      </c>
      <c r="C17" s="17">
        <v>0.73719418478405285</v>
      </c>
      <c r="D17" s="5">
        <f t="shared" si="0"/>
        <v>4614957.4633903243</v>
      </c>
      <c r="E17" s="6">
        <v>850725.54096895736</v>
      </c>
      <c r="F17" s="7">
        <f t="shared" si="7"/>
        <v>249593.33890320724</v>
      </c>
      <c r="G17" s="7">
        <f t="shared" si="5"/>
        <v>124796.66945160362</v>
      </c>
      <c r="H17" s="32" t="s">
        <v>54</v>
      </c>
      <c r="I17" s="33">
        <v>5862.5743089788566</v>
      </c>
      <c r="J17" s="4">
        <f t="shared" si="4"/>
        <v>6742363.418376564</v>
      </c>
      <c r="K17" s="6">
        <f t="shared" si="6"/>
        <v>674236.34183765645</v>
      </c>
      <c r="L17" s="7">
        <f t="shared" si="2"/>
        <v>4117914.3530175313</v>
      </c>
      <c r="N17" s="1"/>
    </row>
    <row r="18" spans="1:14" ht="20.25" customHeight="1" x14ac:dyDescent="0.15">
      <c r="A18" s="13" t="s">
        <v>10</v>
      </c>
      <c r="B18" s="5">
        <v>3254115.1231588214</v>
      </c>
      <c r="C18" s="17">
        <v>0.61748280465448591</v>
      </c>
      <c r="D18" s="5">
        <f t="shared" si="0"/>
        <v>2009360.1329166868</v>
      </c>
      <c r="E18" s="6">
        <v>404176.0821058806</v>
      </c>
      <c r="F18" s="7">
        <f t="shared" si="7"/>
        <v>164893.10723480152</v>
      </c>
      <c r="G18" s="7">
        <f t="shared" si="5"/>
        <v>82446.553617400758</v>
      </c>
      <c r="H18" s="32" t="s">
        <v>54</v>
      </c>
      <c r="I18" s="35">
        <v>3042.56187727935</v>
      </c>
      <c r="J18" s="4">
        <f>(B18+E18)-F18-G18+I18</f>
        <v>3413994.1062897793</v>
      </c>
      <c r="K18" s="6">
        <f t="shared" si="6"/>
        <v>341399.41062897793</v>
      </c>
      <c r="L18" s="7">
        <f t="shared" si="2"/>
        <v>1798551.8673341172</v>
      </c>
      <c r="N18" s="1"/>
    </row>
    <row r="19" spans="1:14" ht="20.25" customHeight="1" x14ac:dyDescent="0.15">
      <c r="A19" s="13" t="s">
        <v>11</v>
      </c>
      <c r="B19" s="5">
        <v>1595275.0862481256</v>
      </c>
      <c r="C19" s="17">
        <v>0.55073890353022703</v>
      </c>
      <c r="D19" s="5">
        <f t="shared" si="0"/>
        <v>878580.05182938103</v>
      </c>
      <c r="E19" s="6">
        <v>393496.72416542051</v>
      </c>
      <c r="F19" s="7">
        <f t="shared" si="7"/>
        <v>111019.17585841651</v>
      </c>
      <c r="G19" s="7">
        <f t="shared" si="5"/>
        <v>55509.587929208254</v>
      </c>
      <c r="H19" s="32" t="s">
        <v>54</v>
      </c>
      <c r="I19" s="33">
        <v>1486.3640992426194</v>
      </c>
      <c r="J19" s="4">
        <f>(B19+E19)-F19-G19+I19</f>
        <v>1823729.410725164</v>
      </c>
      <c r="K19" s="6">
        <f t="shared" si="6"/>
        <v>182372.94107251641</v>
      </c>
      <c r="L19" s="7">
        <f t="shared" si="2"/>
        <v>778140.17822952068</v>
      </c>
    </row>
    <row r="20" spans="1:14" ht="20.25" customHeight="1" x14ac:dyDescent="0.15">
      <c r="A20" s="13" t="s">
        <v>53</v>
      </c>
      <c r="B20" s="5">
        <v>1651201.724523094</v>
      </c>
      <c r="C20" s="17">
        <v>0.61919571060879708</v>
      </c>
      <c r="D20" s="5">
        <f t="shared" si="0"/>
        <v>1022417.0251745484</v>
      </c>
      <c r="E20" s="6">
        <v>325682.14968205988</v>
      </c>
      <c r="F20" s="37" t="s">
        <v>54</v>
      </c>
      <c r="G20" s="7">
        <f t="shared" si="5"/>
        <v>47723.342451530276</v>
      </c>
      <c r="H20" s="39">
        <v>27700</v>
      </c>
      <c r="I20" s="33">
        <v>1538.7058125311275</v>
      </c>
      <c r="J20" s="4">
        <f>(B20+E20)-G20+H20+I20</f>
        <v>1958399.2375661547</v>
      </c>
      <c r="K20" s="6">
        <f t="shared" si="6"/>
        <v>195839.92375661549</v>
      </c>
      <c r="L20" s="7">
        <f t="shared" si="2"/>
        <v>901153.78441849828</v>
      </c>
    </row>
    <row r="21" spans="1:14" ht="20.25" customHeight="1" x14ac:dyDescent="0.15">
      <c r="A21" s="13" t="s">
        <v>12</v>
      </c>
      <c r="B21" s="5">
        <v>1948729.5813207589</v>
      </c>
      <c r="C21" s="17">
        <v>0.4049698686380987</v>
      </c>
      <c r="D21" s="5">
        <f t="shared" si="0"/>
        <v>789176.76255864475</v>
      </c>
      <c r="E21" s="6">
        <v>327934.05421384028</v>
      </c>
      <c r="F21" s="7">
        <f>(B21-D21+E21)*0.1</f>
        <v>148748.68729759546</v>
      </c>
      <c r="G21" s="37" t="s">
        <v>54</v>
      </c>
      <c r="H21" s="32" t="s">
        <v>54</v>
      </c>
      <c r="I21" s="33">
        <v>1818.1579403638621</v>
      </c>
      <c r="J21" s="4">
        <f>(B21+E21)-F21+I21</f>
        <v>2129733.1061773677</v>
      </c>
      <c r="K21" s="6">
        <f t="shared" si="6"/>
        <v>212973.31061773677</v>
      </c>
      <c r="L21" s="7">
        <f t="shared" si="2"/>
        <v>702928.98893435893</v>
      </c>
      <c r="M21" s="9"/>
    </row>
    <row r="22" spans="1:14" ht="20.25" customHeight="1" x14ac:dyDescent="0.15">
      <c r="A22" s="13" t="s">
        <v>56</v>
      </c>
      <c r="B22" s="5">
        <v>2836034.2379373554</v>
      </c>
      <c r="C22" s="17">
        <v>0.63227145924865025</v>
      </c>
      <c r="D22" s="5">
        <f t="shared" si="0"/>
        <v>1793143.5060997854</v>
      </c>
      <c r="E22" s="6">
        <v>402574.49195823865</v>
      </c>
      <c r="F22" s="37" t="s">
        <v>54</v>
      </c>
      <c r="G22" s="7">
        <f t="shared" si="5"/>
        <v>72273.261189790428</v>
      </c>
      <c r="H22" s="39">
        <v>51724</v>
      </c>
      <c r="I22" s="33">
        <v>2649.9476646950602</v>
      </c>
      <c r="J22" s="4">
        <f>(B22+E22)-G22+H22+I22</f>
        <v>3220709.4163704985</v>
      </c>
      <c r="K22" s="6">
        <f t="shared" si="6"/>
        <v>322070.94163704989</v>
      </c>
      <c r="L22" s="7">
        <f t="shared" si="2"/>
        <v>1589507.241849341</v>
      </c>
      <c r="M22" s="9"/>
      <c r="N22" s="1"/>
    </row>
    <row r="23" spans="1:14" ht="20.25" customHeight="1" x14ac:dyDescent="0.15">
      <c r="A23" s="13" t="s">
        <v>13</v>
      </c>
      <c r="B23" s="5">
        <v>805838.96032170451</v>
      </c>
      <c r="C23" s="17">
        <v>0.45887924500177474</v>
      </c>
      <c r="D23" s="5">
        <f t="shared" si="0"/>
        <v>369782.77370543889</v>
      </c>
      <c r="E23" s="6">
        <v>239719.97354780312</v>
      </c>
      <c r="F23" s="38">
        <f>(B23-D23+E23)*0.1</f>
        <v>67577.616016406871</v>
      </c>
      <c r="G23" s="37" t="s">
        <v>54</v>
      </c>
      <c r="H23" s="32" t="s">
        <v>54</v>
      </c>
      <c r="I23" s="33">
        <v>745.72571396082117</v>
      </c>
      <c r="J23" s="4">
        <f>(B23+E23)-F23+I23</f>
        <v>978727.04356706154</v>
      </c>
      <c r="K23" s="6">
        <f t="shared" si="6"/>
        <v>97872.704356706163</v>
      </c>
      <c r="L23" s="7">
        <f t="shared" si="2"/>
        <v>324871.02102395165</v>
      </c>
    </row>
    <row r="24" spans="1:14" ht="20.25" customHeight="1" x14ac:dyDescent="0.15">
      <c r="A24" s="13" t="s">
        <v>57</v>
      </c>
      <c r="B24" s="5">
        <v>3368259.1424443419</v>
      </c>
      <c r="C24" s="17">
        <v>0.48770606016690082</v>
      </c>
      <c r="D24" s="5">
        <f t="shared" si="0"/>
        <v>1642720.3959826741</v>
      </c>
      <c r="E24" s="6">
        <v>171435.09496288979</v>
      </c>
      <c r="F24" s="37" t="s">
        <v>54</v>
      </c>
      <c r="G24" s="7">
        <f t="shared" si="5"/>
        <v>94848.692071227881</v>
      </c>
      <c r="H24" s="39">
        <v>62862</v>
      </c>
      <c r="I24" s="33">
        <v>3149.3213452564701</v>
      </c>
      <c r="J24" s="4">
        <f>(B24+E24)-G24+H24+I24</f>
        <v>3510856.8666812605</v>
      </c>
      <c r="K24" s="6">
        <f t="shared" si="6"/>
        <v>351085.68666812609</v>
      </c>
      <c r="L24" s="7">
        <f t="shared" si="2"/>
        <v>1471493.7789567714</v>
      </c>
      <c r="M24" s="9"/>
      <c r="N24" s="1"/>
    </row>
    <row r="25" spans="1:14" ht="20.25" customHeight="1" x14ac:dyDescent="0.15">
      <c r="A25" s="13" t="s">
        <v>14</v>
      </c>
      <c r="B25" s="5">
        <v>3497693.5132555268</v>
      </c>
      <c r="C25" s="17">
        <v>0.36594831414822843</v>
      </c>
      <c r="D25" s="5">
        <f t="shared" si="0"/>
        <v>1279975.0445830543</v>
      </c>
      <c r="E25" s="6">
        <v>511412.67550368095</v>
      </c>
      <c r="F25" s="7">
        <f>(B25-D25+E25)*0.1</f>
        <v>272913.11441761535</v>
      </c>
      <c r="G25" s="7">
        <f t="shared" si="5"/>
        <v>136456.55720880767</v>
      </c>
      <c r="H25" s="32" t="s">
        <v>54</v>
      </c>
      <c r="I25" s="33">
        <v>3270.9410321315777</v>
      </c>
      <c r="J25" s="4">
        <f>(B25+E25)-F25-G25+I25</f>
        <v>3603007.4581649164</v>
      </c>
      <c r="K25" s="6">
        <f t="shared" si="6"/>
        <v>360300.74581649166</v>
      </c>
      <c r="L25" s="7">
        <f t="shared" si="2"/>
        <v>1148123.5940651598</v>
      </c>
    </row>
    <row r="26" spans="1:14" ht="20.25" customHeight="1" x14ac:dyDescent="0.15">
      <c r="A26" s="13" t="s">
        <v>58</v>
      </c>
      <c r="B26" s="5">
        <v>5196954.9347282685</v>
      </c>
      <c r="C26" s="17">
        <v>0.61740364079101739</v>
      </c>
      <c r="D26" s="5">
        <f t="shared" si="0"/>
        <v>3208618.8977280771</v>
      </c>
      <c r="E26" s="6">
        <v>695809.62315217732</v>
      </c>
      <c r="F26" s="37" t="s">
        <v>54</v>
      </c>
      <c r="G26" s="7">
        <f t="shared" si="5"/>
        <v>134207.28300761845</v>
      </c>
      <c r="H26" s="39">
        <v>99109</v>
      </c>
      <c r="I26" s="33">
        <v>4864.8884313405533</v>
      </c>
      <c r="J26" s="4">
        <f>(B26+E26)-G26+H26+I26</f>
        <v>5862531.1633041687</v>
      </c>
      <c r="K26" s="6">
        <f t="shared" si="6"/>
        <v>586253.11633041687</v>
      </c>
      <c r="L26" s="7">
        <f t="shared" si="2"/>
        <v>2846664.0892805979</v>
      </c>
      <c r="M26" s="9"/>
      <c r="N26" s="1"/>
    </row>
    <row r="27" spans="1:14" ht="20.25" customHeight="1" x14ac:dyDescent="0.15">
      <c r="A27" s="13" t="s">
        <v>15</v>
      </c>
      <c r="B27" s="5">
        <v>2363729.3607888101</v>
      </c>
      <c r="C27" s="17">
        <v>0.62533394220389793</v>
      </c>
      <c r="D27" s="5">
        <f t="shared" si="0"/>
        <v>1478120.1994851665</v>
      </c>
      <c r="E27" s="6">
        <v>559693.57385921013</v>
      </c>
      <c r="F27" s="7">
        <f>(B27-D27+E27)*0.1</f>
        <v>144530.27351628538</v>
      </c>
      <c r="G27" s="7">
        <f t="shared" si="5"/>
        <v>72265.136758142689</v>
      </c>
      <c r="H27" s="32" t="s">
        <v>54</v>
      </c>
      <c r="I27" s="33">
        <v>2207.550811366048</v>
      </c>
      <c r="J27" s="4">
        <f t="shared" si="4"/>
        <v>2708835.0751849585</v>
      </c>
      <c r="K27" s="6">
        <f t="shared" si="6"/>
        <v>270883.50751849584</v>
      </c>
      <c r="L27" s="7">
        <f t="shared" si="2"/>
        <v>1308727.547850606</v>
      </c>
    </row>
    <row r="28" spans="1:14" ht="20.25" customHeight="1" x14ac:dyDescent="0.15">
      <c r="A28" s="13" t="s">
        <v>59</v>
      </c>
      <c r="B28" s="5">
        <v>1552531.8673600096</v>
      </c>
      <c r="C28" s="17">
        <v>0.60818399310384541</v>
      </c>
      <c r="D28" s="5">
        <f t="shared" si="0"/>
        <v>944225.03051198029</v>
      </c>
      <c r="E28" s="6">
        <v>337282.24490667018</v>
      </c>
      <c r="F28" s="37" t="s">
        <v>54</v>
      </c>
      <c r="G28" s="7">
        <f t="shared" si="5"/>
        <v>47279.454087734979</v>
      </c>
      <c r="H28" s="39">
        <v>25804</v>
      </c>
      <c r="I28" s="33">
        <v>1446.2500197493348</v>
      </c>
      <c r="J28" s="4">
        <f>(B28+E28)-G28+H28+I28</f>
        <v>1869784.9081986942</v>
      </c>
      <c r="K28" s="6">
        <f t="shared" si="6"/>
        <v>186978.49081986945</v>
      </c>
      <c r="L28" s="7">
        <f t="shared" si="2"/>
        <v>830507.70534062153</v>
      </c>
      <c r="M28" s="9"/>
      <c r="N28" s="1"/>
    </row>
    <row r="29" spans="1:14" ht="20.25" customHeight="1" x14ac:dyDescent="0.15">
      <c r="A29" s="13" t="s">
        <v>60</v>
      </c>
      <c r="B29" s="5">
        <v>3331899.8263893723</v>
      </c>
      <c r="C29" s="17">
        <v>0.61813130662730242</v>
      </c>
      <c r="D29" s="5">
        <f t="shared" si="0"/>
        <v>2059551.5932373449</v>
      </c>
      <c r="E29" s="6">
        <v>713432.55092625087</v>
      </c>
      <c r="F29" s="37" t="s">
        <v>54</v>
      </c>
      <c r="G29" s="37" t="s">
        <v>54</v>
      </c>
      <c r="H29" s="39">
        <v>61384</v>
      </c>
      <c r="I29" s="33">
        <v>3115.2697941008751</v>
      </c>
      <c r="J29" s="4">
        <f>(B29+E29)+H29+I29</f>
        <v>4109831.6471097241</v>
      </c>
      <c r="K29" s="6">
        <f t="shared" si="6"/>
        <v>410983.16471097246</v>
      </c>
      <c r="L29" s="7">
        <f t="shared" si="2"/>
        <v>1805510.0326327276</v>
      </c>
      <c r="M29" s="9"/>
      <c r="N29" s="1"/>
    </row>
    <row r="30" spans="1:14" ht="20.25" customHeight="1" x14ac:dyDescent="0.15">
      <c r="A30" s="13" t="s">
        <v>16</v>
      </c>
      <c r="B30" s="5">
        <v>817995.35044808604</v>
      </c>
      <c r="C30" s="17">
        <v>0.49795267580278874</v>
      </c>
      <c r="D30" s="5">
        <f t="shared" si="0"/>
        <v>407322.97354986437</v>
      </c>
      <c r="E30" s="6">
        <v>196089.23363205697</v>
      </c>
      <c r="F30" s="7">
        <f>(B30-D30+E30)*0.1</f>
        <v>60676.16105302787</v>
      </c>
      <c r="G30" s="7">
        <f t="shared" si="5"/>
        <v>30338.080526513935</v>
      </c>
      <c r="H30" s="32" t="s">
        <v>54</v>
      </c>
      <c r="I30" s="33">
        <v>757.00856342457064</v>
      </c>
      <c r="J30" s="4">
        <f t="shared" ref="J30" si="8">(B30+E30)-F30-G30+I30</f>
        <v>923827.35106402577</v>
      </c>
      <c r="K30" s="6">
        <f t="shared" si="6"/>
        <v>92382.735106402586</v>
      </c>
      <c r="L30" s="7">
        <f t="shared" si="2"/>
        <v>361320.74340565095</v>
      </c>
    </row>
    <row r="31" spans="1:14" ht="20.25" customHeight="1" x14ac:dyDescent="0.15">
      <c r="A31" s="13" t="s">
        <v>17</v>
      </c>
      <c r="B31" s="5">
        <v>1126184.9224950408</v>
      </c>
      <c r="C31" s="17">
        <v>0.59320751133703253</v>
      </c>
      <c r="D31" s="5">
        <f t="shared" si="0"/>
        <v>668061.355178572</v>
      </c>
      <c r="E31" s="6">
        <v>159078.94833002705</v>
      </c>
      <c r="F31" s="38">
        <f>(B31-D31+E31)*0.1</f>
        <v>61720.251564649589</v>
      </c>
      <c r="G31" s="7">
        <f t="shared" si="5"/>
        <v>30860.125782324794</v>
      </c>
      <c r="H31" s="32" t="s">
        <v>54</v>
      </c>
      <c r="I31" s="33">
        <v>1046.2091870464576</v>
      </c>
      <c r="J31" s="4">
        <f>(B31+E31)-F31-G31+I31</f>
        <v>1193729.7026651399</v>
      </c>
      <c r="K31" s="6">
        <f t="shared" si="6"/>
        <v>119372.97026651399</v>
      </c>
      <c r="L31" s="7">
        <f t="shared" si="2"/>
        <v>597248.41256586369</v>
      </c>
    </row>
    <row r="32" spans="1:14" ht="20.25" customHeight="1" x14ac:dyDescent="0.15">
      <c r="A32" s="13" t="s">
        <v>61</v>
      </c>
      <c r="B32" s="5">
        <v>2065864.795453771</v>
      </c>
      <c r="C32" s="17">
        <v>0.79811363738025354</v>
      </c>
      <c r="D32" s="5">
        <f t="shared" si="0"/>
        <v>1648794.8662354227</v>
      </c>
      <c r="E32" s="6">
        <v>57151.196969179669</v>
      </c>
      <c r="F32" s="37" t="s">
        <v>54</v>
      </c>
      <c r="G32" s="7">
        <f>(B32-D32+E32)*0.05</f>
        <v>23711.056309376403</v>
      </c>
      <c r="H32" s="39">
        <v>34416</v>
      </c>
      <c r="I32" s="33">
        <v>1927.3740542086418</v>
      </c>
      <c r="J32" s="4">
        <f>(B32+E32)-G32+H32+I32</f>
        <v>2135648.3101677829</v>
      </c>
      <c r="K32" s="6">
        <f t="shared" si="6"/>
        <v>213564.83101677831</v>
      </c>
      <c r="L32" s="7">
        <f t="shared" si="2"/>
        <v>1478345.8621361225</v>
      </c>
      <c r="M32" s="9"/>
      <c r="N32" s="1"/>
    </row>
    <row r="33" spans="1:14" ht="20.25" customHeight="1" x14ac:dyDescent="0.15">
      <c r="A33" s="13" t="s">
        <v>18</v>
      </c>
      <c r="B33" s="5">
        <v>871072.68934776844</v>
      </c>
      <c r="C33" s="17">
        <v>0.59324187758384517</v>
      </c>
      <c r="D33" s="5">
        <f t="shared" si="0"/>
        <v>516756.79774067964</v>
      </c>
      <c r="E33" s="6">
        <v>257632.12623184605</v>
      </c>
      <c r="F33" s="7">
        <f t="shared" ref="F33:F38" si="9">(B33-D33+E33)*0.1</f>
        <v>61194.80178389349</v>
      </c>
      <c r="G33" s="37" t="s">
        <v>54</v>
      </c>
      <c r="H33" s="32" t="s">
        <v>54</v>
      </c>
      <c r="I33" s="33">
        <v>806.87171860796718</v>
      </c>
      <c r="J33" s="4">
        <f>(B33+E33)-F33+I33</f>
        <v>1068316.8855143292</v>
      </c>
      <c r="K33" s="6">
        <f t="shared" si="6"/>
        <v>106831.68855143292</v>
      </c>
      <c r="L33" s="7">
        <f t="shared" si="2"/>
        <v>453379.76623897499</v>
      </c>
      <c r="N33" s="3"/>
    </row>
    <row r="34" spans="1:14" ht="20.25" customHeight="1" x14ac:dyDescent="0.15">
      <c r="A34" s="13" t="s">
        <v>19</v>
      </c>
      <c r="B34" s="5">
        <v>3859921.1553736911</v>
      </c>
      <c r="C34" s="17">
        <v>0.58600007530671416</v>
      </c>
      <c r="D34" s="5">
        <f t="shared" ref="D34:D57" si="10">B34*C34</f>
        <v>2261914.0877269623</v>
      </c>
      <c r="E34" s="6">
        <v>630249.77024912881</v>
      </c>
      <c r="F34" s="7">
        <f t="shared" si="9"/>
        <v>222825.68378958578</v>
      </c>
      <c r="G34" s="37" t="s">
        <v>54</v>
      </c>
      <c r="H34" s="32" t="s">
        <v>54</v>
      </c>
      <c r="I34" s="33">
        <v>3611.283222746863</v>
      </c>
      <c r="J34" s="4">
        <f>(B34+E34)-F34+I34</f>
        <v>4270956.5250559812</v>
      </c>
      <c r="K34" s="6">
        <f t="shared" si="6"/>
        <v>427095.65250559815</v>
      </c>
      <c r="L34" s="7">
        <f t="shared" si="2"/>
        <v>2011636.0031955114</v>
      </c>
      <c r="N34" s="1"/>
    </row>
    <row r="35" spans="1:14" ht="20.25" customHeight="1" x14ac:dyDescent="0.15">
      <c r="A35" s="13" t="s">
        <v>20</v>
      </c>
      <c r="B35" s="5">
        <v>1601499.309038854</v>
      </c>
      <c r="C35" s="17">
        <v>0.4881270622080337</v>
      </c>
      <c r="D35" s="5">
        <f t="shared" si="10"/>
        <v>781735.15284933161</v>
      </c>
      <c r="E35" s="6">
        <v>198920.20602589985</v>
      </c>
      <c r="F35" s="38">
        <f t="shared" si="9"/>
        <v>101868.43622154223</v>
      </c>
      <c r="G35" s="7">
        <f t="shared" si="5"/>
        <v>50934.218110771115</v>
      </c>
      <c r="H35" s="32" t="s">
        <v>54</v>
      </c>
      <c r="I35" s="33">
        <v>1491.806754507762</v>
      </c>
      <c r="J35" s="26">
        <f>(B35+E35)-F35-G35+I35</f>
        <v>1649108.6674869482</v>
      </c>
      <c r="K35" s="6">
        <f t="shared" si="6"/>
        <v>164910.86674869483</v>
      </c>
      <c r="L35" s="7">
        <f t="shared" si="2"/>
        <v>701237.69593711081</v>
      </c>
      <c r="N35" s="1"/>
    </row>
    <row r="36" spans="1:14" ht="20.25" customHeight="1" x14ac:dyDescent="0.15">
      <c r="A36" s="13" t="s">
        <v>21</v>
      </c>
      <c r="B36" s="5">
        <v>9349450.7824823633</v>
      </c>
      <c r="C36" s="17">
        <v>0.62565361087523841</v>
      </c>
      <c r="D36" s="5">
        <f t="shared" si="10"/>
        <v>5849517.6417604135</v>
      </c>
      <c r="E36" s="6">
        <v>505567.18832158018</v>
      </c>
      <c r="F36" s="7">
        <f t="shared" si="9"/>
        <v>400550.03290435299</v>
      </c>
      <c r="G36" s="7">
        <f t="shared" si="5"/>
        <v>200275.0164521765</v>
      </c>
      <c r="H36" s="32" t="s">
        <v>54</v>
      </c>
      <c r="I36" s="33">
        <v>8760.8677666172898</v>
      </c>
      <c r="J36" s="4">
        <f t="shared" ref="J36:J37" si="11">(B36+E36)-F36-G36+I36</f>
        <v>9262953.7892140299</v>
      </c>
      <c r="K36" s="6">
        <f t="shared" si="6"/>
        <v>926295.37892140308</v>
      </c>
      <c r="L36" s="7">
        <f t="shared" si="2"/>
        <v>5269977.5932011912</v>
      </c>
    </row>
    <row r="37" spans="1:14" ht="20.25" customHeight="1" x14ac:dyDescent="0.15">
      <c r="A37" s="13" t="s">
        <v>22</v>
      </c>
      <c r="B37" s="5">
        <v>4609948.8792090015</v>
      </c>
      <c r="C37" s="17">
        <v>0.49163543916626445</v>
      </c>
      <c r="D37" s="5">
        <f t="shared" si="10"/>
        <v>2266414.2417639461</v>
      </c>
      <c r="E37" s="6">
        <v>817743.25280599855</v>
      </c>
      <c r="F37" s="7">
        <f t="shared" si="9"/>
        <v>316127.78902510542</v>
      </c>
      <c r="G37" s="7">
        <f t="shared" si="5"/>
        <v>158063.89451255271</v>
      </c>
      <c r="H37" s="32" t="s">
        <v>54</v>
      </c>
      <c r="I37" s="33">
        <v>4314.7154363905038</v>
      </c>
      <c r="J37" s="4">
        <f t="shared" si="11"/>
        <v>4957815.1639137324</v>
      </c>
      <c r="K37" s="6">
        <f t="shared" si="6"/>
        <v>495781.51639137324</v>
      </c>
      <c r="L37" s="7">
        <f t="shared" si="2"/>
        <v>2022670.4782223569</v>
      </c>
    </row>
    <row r="38" spans="1:14" ht="20.25" customHeight="1" x14ac:dyDescent="0.15">
      <c r="A38" s="13" t="s">
        <v>23</v>
      </c>
      <c r="B38" s="5">
        <v>412359.84749999997</v>
      </c>
      <c r="C38" s="17">
        <v>0.51075608131181194</v>
      </c>
      <c r="D38" s="5">
        <f t="shared" si="10"/>
        <v>210615.29979943635</v>
      </c>
      <c r="E38" s="6">
        <v>98378.565000000002</v>
      </c>
      <c r="F38" s="7">
        <f t="shared" si="9"/>
        <v>30012.311270056365</v>
      </c>
      <c r="G38" s="37" t="s">
        <v>54</v>
      </c>
      <c r="H38" s="32" t="s">
        <v>54</v>
      </c>
      <c r="I38" s="33">
        <v>376.40500000000003</v>
      </c>
      <c r="J38" s="4">
        <f>(B38+E38)-F38+I38</f>
        <v>481102.50622994365</v>
      </c>
      <c r="K38" s="6">
        <f t="shared" si="6"/>
        <v>48110.250622994368</v>
      </c>
      <c r="L38" s="7">
        <f t="shared" si="2"/>
        <v>186042.69672030659</v>
      </c>
    </row>
    <row r="39" spans="1:14" ht="20.25" customHeight="1" x14ac:dyDescent="0.15">
      <c r="A39" s="13" t="s">
        <v>62</v>
      </c>
      <c r="B39" s="27">
        <v>226797.91612499999</v>
      </c>
      <c r="C39" s="2">
        <v>0</v>
      </c>
      <c r="D39" s="5">
        <f t="shared" si="10"/>
        <v>0</v>
      </c>
      <c r="E39" s="5">
        <v>0</v>
      </c>
      <c r="F39" s="37" t="s">
        <v>54</v>
      </c>
      <c r="G39" s="38">
        <f t="shared" si="5"/>
        <v>11339.895806250001</v>
      </c>
      <c r="H39" s="39">
        <v>857</v>
      </c>
      <c r="I39" s="33" t="s">
        <v>54</v>
      </c>
      <c r="J39" s="10">
        <f>(B39+E39)-G39+H39</f>
        <v>216315.02031875</v>
      </c>
      <c r="K39" s="6">
        <f t="shared" si="6"/>
        <v>21631.502031875003</v>
      </c>
      <c r="L39" s="7">
        <f t="shared" si="2"/>
        <v>0</v>
      </c>
      <c r="N39" s="1"/>
    </row>
    <row r="40" spans="1:14" ht="20.25" customHeight="1" x14ac:dyDescent="0.15">
      <c r="A40" s="13" t="s">
        <v>63</v>
      </c>
      <c r="B40" s="5">
        <v>4971781.5090390174</v>
      </c>
      <c r="C40" s="18">
        <v>0.68242482209280853</v>
      </c>
      <c r="D40" s="5">
        <f t="shared" si="10"/>
        <v>3392867.1117902664</v>
      </c>
      <c r="E40" s="6">
        <v>786071.00602601049</v>
      </c>
      <c r="F40" s="37" t="s">
        <v>54</v>
      </c>
      <c r="G40" s="7">
        <f t="shared" si="5"/>
        <v>118249.27016373808</v>
      </c>
      <c r="H40" s="39">
        <v>96166</v>
      </c>
      <c r="I40" s="33">
        <v>4654.4638942551564</v>
      </c>
      <c r="J40" s="4">
        <f t="shared" ref="J40" si="12">(B40+E40)-G40+H40+I40</f>
        <v>5740423.7087955447</v>
      </c>
      <c r="K40" s="6">
        <f t="shared" si="6"/>
        <v>574042.37087955454</v>
      </c>
      <c r="L40" s="7">
        <f t="shared" si="2"/>
        <v>3001126.3489690525</v>
      </c>
      <c r="M40" s="9"/>
      <c r="N40" s="1"/>
    </row>
    <row r="41" spans="1:14" ht="20.25" customHeight="1" x14ac:dyDescent="0.15">
      <c r="A41" s="13" t="s">
        <v>24</v>
      </c>
      <c r="B41" s="5">
        <v>2278235.3940654844</v>
      </c>
      <c r="C41" s="18">
        <v>0.45318608075513012</v>
      </c>
      <c r="D41" s="5">
        <f t="shared" si="10"/>
        <v>1032464.5692741564</v>
      </c>
      <c r="E41" s="6">
        <v>400090.59604366007</v>
      </c>
      <c r="F41" s="7">
        <f>(B41-D41+E41)*0.1</f>
        <v>164586.14208349882</v>
      </c>
      <c r="G41" s="7">
        <f t="shared" si="5"/>
        <v>82293.071041749412</v>
      </c>
      <c r="H41" s="32" t="s">
        <v>54</v>
      </c>
      <c r="I41" s="33">
        <v>2126.8199570983757</v>
      </c>
      <c r="J41" s="4">
        <f t="shared" ref="J41" si="13">(B41+E41)-F41-G41+I41</f>
        <v>2433573.5969409952</v>
      </c>
      <c r="K41" s="6">
        <f t="shared" si="6"/>
        <v>243357.35969409952</v>
      </c>
      <c r="L41" s="7">
        <f t="shared" si="2"/>
        <v>922178.40121147083</v>
      </c>
    </row>
    <row r="42" spans="1:14" ht="20.25" customHeight="1" x14ac:dyDescent="0.15">
      <c r="A42" s="13" t="s">
        <v>25</v>
      </c>
      <c r="B42" s="5">
        <v>1859789.8101124193</v>
      </c>
      <c r="C42" s="17">
        <v>0.55607026178725238</v>
      </c>
      <c r="D42" s="5">
        <f t="shared" si="10"/>
        <v>1034173.8065784774</v>
      </c>
      <c r="E42" s="6">
        <v>334537.87340828008</v>
      </c>
      <c r="F42" s="7">
        <f>(B42-D42+E42)*0.1</f>
        <v>116015.38769422221</v>
      </c>
      <c r="G42" s="37" t="s">
        <v>54</v>
      </c>
      <c r="H42" s="32" t="s">
        <v>54</v>
      </c>
      <c r="I42" s="33">
        <v>1734.6427507761407</v>
      </c>
      <c r="J42" s="4">
        <f>(B42+E42)-F42+I42</f>
        <v>2080046.9385772534</v>
      </c>
      <c r="K42" s="6">
        <f t="shared" si="6"/>
        <v>208004.69385772536</v>
      </c>
      <c r="L42" s="7">
        <f t="shared" si="2"/>
        <v>918508.58201203472</v>
      </c>
    </row>
    <row r="43" spans="1:14" ht="20.25" customHeight="1" x14ac:dyDescent="0.15">
      <c r="A43" s="13" t="s">
        <v>64</v>
      </c>
      <c r="B43" s="5">
        <v>5760491.8892534189</v>
      </c>
      <c r="C43" s="17">
        <v>0.59228958972695456</v>
      </c>
      <c r="D43" s="5">
        <f t="shared" si="10"/>
        <v>3411879.3777113566</v>
      </c>
      <c r="E43" s="6">
        <v>1121055.9261689489</v>
      </c>
      <c r="F43" s="37" t="s">
        <v>54</v>
      </c>
      <c r="G43" s="7">
        <f t="shared" si="5"/>
        <v>173483.42188555058</v>
      </c>
      <c r="H43" s="39">
        <v>113613</v>
      </c>
      <c r="I43" s="33">
        <v>5394.1938216120107</v>
      </c>
      <c r="J43" s="4">
        <f>(B43+E43)-G43+H43+I43</f>
        <v>6827071.5873584282</v>
      </c>
      <c r="K43" s="6">
        <f t="shared" si="6"/>
        <v>682707.15873584291</v>
      </c>
      <c r="L43" s="7">
        <f t="shared" si="2"/>
        <v>3007519.0347600491</v>
      </c>
    </row>
    <row r="44" spans="1:14" ht="20.25" customHeight="1" x14ac:dyDescent="0.15">
      <c r="A44" s="13" t="s">
        <v>36</v>
      </c>
      <c r="B44" s="27">
        <v>2874287.7992782234</v>
      </c>
      <c r="C44" s="2">
        <v>0</v>
      </c>
      <c r="D44" s="5">
        <f t="shared" si="10"/>
        <v>0</v>
      </c>
      <c r="E44" s="5">
        <v>0</v>
      </c>
      <c r="F44" s="7">
        <f>(B44-D44+E44)*0.1</f>
        <v>287428.77992782235</v>
      </c>
      <c r="G44" s="7">
        <f t="shared" si="5"/>
        <v>143714.38996391118</v>
      </c>
      <c r="H44" s="32" t="s">
        <v>54</v>
      </c>
      <c r="I44" s="33">
        <v>1607.6906077090541</v>
      </c>
      <c r="J44" s="4">
        <f t="shared" ref="J44:J45" si="14">(B44+E44)-F44-G44+I44</f>
        <v>2444752.3199941986</v>
      </c>
      <c r="K44" s="6">
        <f t="shared" si="6"/>
        <v>244475.23199941986</v>
      </c>
      <c r="L44" s="7">
        <f t="shared" si="2"/>
        <v>0</v>
      </c>
    </row>
    <row r="45" spans="1:14" ht="20.25" customHeight="1" x14ac:dyDescent="0.15">
      <c r="A45" s="13" t="s">
        <v>26</v>
      </c>
      <c r="B45" s="5">
        <v>796449.30021986819</v>
      </c>
      <c r="C45" s="17">
        <v>0.47855773125461082</v>
      </c>
      <c r="D45" s="5">
        <f t="shared" si="10"/>
        <v>381146.97017254255</v>
      </c>
      <c r="E45" s="6">
        <v>69010.200146579067</v>
      </c>
      <c r="F45" s="7">
        <f>(B45-D45+E45)*0.1</f>
        <v>48431.253019390475</v>
      </c>
      <c r="G45" s="7">
        <f t="shared" si="5"/>
        <v>24215.626509695237</v>
      </c>
      <c r="H45" s="32" t="s">
        <v>54</v>
      </c>
      <c r="I45" s="33">
        <v>736.82160679957883</v>
      </c>
      <c r="J45" s="4">
        <f t="shared" si="14"/>
        <v>793549.44244416116</v>
      </c>
      <c r="K45" s="6">
        <f t="shared" si="6"/>
        <v>79354.944244416125</v>
      </c>
      <c r="L45" s="7">
        <f t="shared" si="2"/>
        <v>343171.04809109861</v>
      </c>
    </row>
    <row r="46" spans="1:14" ht="20.25" customHeight="1" x14ac:dyDescent="0.15">
      <c r="A46" s="13" t="s">
        <v>65</v>
      </c>
      <c r="B46" s="5">
        <v>2962180.1160328486</v>
      </c>
      <c r="C46" s="17">
        <v>0.66311054031137007</v>
      </c>
      <c r="D46" s="5">
        <f t="shared" si="10"/>
        <v>1964252.8572421391</v>
      </c>
      <c r="E46" s="6">
        <v>448033.74402189883</v>
      </c>
      <c r="F46" s="37" t="s">
        <v>54</v>
      </c>
      <c r="G46" s="7">
        <f t="shared" si="5"/>
        <v>72298.050140630425</v>
      </c>
      <c r="H46" s="39">
        <v>54911</v>
      </c>
      <c r="I46" s="33">
        <v>2768.2729192982547</v>
      </c>
      <c r="J46" s="4">
        <f t="shared" ref="J46:J47" si="15">(B46+E46)-G46+H46+I46</f>
        <v>3395595.0828334149</v>
      </c>
      <c r="K46" s="6">
        <f t="shared" si="6"/>
        <v>339559.50828334154</v>
      </c>
      <c r="L46" s="7">
        <f t="shared" si="2"/>
        <v>1739087.3682365092</v>
      </c>
    </row>
    <row r="47" spans="1:14" ht="20.25" customHeight="1" x14ac:dyDescent="0.15">
      <c r="A47" s="13" t="s">
        <v>66</v>
      </c>
      <c r="B47" s="5">
        <v>412359.84749999997</v>
      </c>
      <c r="C47" s="17">
        <v>0.53239285142968606</v>
      </c>
      <c r="D47" s="5">
        <f t="shared" si="10"/>
        <v>219537.4350256355</v>
      </c>
      <c r="E47" s="6">
        <v>118919.565</v>
      </c>
      <c r="F47" s="37" t="s">
        <v>54</v>
      </c>
      <c r="G47" s="7">
        <f t="shared" si="5"/>
        <v>15587.098873718223</v>
      </c>
      <c r="H47" s="39">
        <v>9418</v>
      </c>
      <c r="I47" s="33">
        <v>376.40500000000003</v>
      </c>
      <c r="J47" s="4">
        <f t="shared" si="15"/>
        <v>525486.71862628171</v>
      </c>
      <c r="K47" s="6">
        <f t="shared" si="6"/>
        <v>52548.671862628173</v>
      </c>
      <c r="L47" s="7">
        <f t="shared" si="2"/>
        <v>191560.89777384794</v>
      </c>
    </row>
    <row r="48" spans="1:14" ht="20.25" customHeight="1" x14ac:dyDescent="0.15">
      <c r="A48" s="13" t="s">
        <v>67</v>
      </c>
      <c r="B48" s="5">
        <v>4209059.9253810132</v>
      </c>
      <c r="C48" s="17">
        <v>0.64837392604375665</v>
      </c>
      <c r="D48" s="5">
        <f t="shared" si="10"/>
        <v>2729044.7087727292</v>
      </c>
      <c r="E48" s="6">
        <v>705043.95025400864</v>
      </c>
      <c r="F48" s="37" t="s">
        <v>54</v>
      </c>
      <c r="G48" s="37" t="s">
        <v>54</v>
      </c>
      <c r="H48" s="39">
        <v>78021</v>
      </c>
      <c r="I48" s="33">
        <v>3937.6528530391238</v>
      </c>
      <c r="J48" s="4">
        <f>(B48+E48)+H48+I48</f>
        <v>4996062.5284880614</v>
      </c>
      <c r="K48" s="6">
        <f t="shared" si="6"/>
        <v>499606.25284880615</v>
      </c>
      <c r="L48" s="7">
        <f t="shared" si="2"/>
        <v>2405113.0411371384</v>
      </c>
    </row>
    <row r="49" spans="1:12" ht="20.25" customHeight="1" x14ac:dyDescent="0.15">
      <c r="A49" s="13" t="s">
        <v>27</v>
      </c>
      <c r="B49" s="5">
        <v>12853519.448745711</v>
      </c>
      <c r="C49" s="18">
        <v>0.64865141539464566</v>
      </c>
      <c r="D49" s="5">
        <f t="shared" si="10"/>
        <v>8337453.5832315106</v>
      </c>
      <c r="E49" s="6">
        <v>1398463.9658304546</v>
      </c>
      <c r="F49" s="38">
        <f t="shared" ref="F49:F51" si="16">(B49-D49+E49)*0.1</f>
        <v>591452.98313446552</v>
      </c>
      <c r="G49" s="7">
        <f t="shared" si="5"/>
        <v>295726.49156723276</v>
      </c>
      <c r="H49" s="32" t="s">
        <v>54</v>
      </c>
      <c r="I49" s="33">
        <v>12048.227855481844</v>
      </c>
      <c r="J49" s="10">
        <f>(B49+E49)-F49-G49+I49</f>
        <v>13376852.167729948</v>
      </c>
      <c r="K49" s="6">
        <f t="shared" si="6"/>
        <v>1337685.216772995</v>
      </c>
      <c r="L49" s="7">
        <f t="shared" si="2"/>
        <v>7469762.1740192147</v>
      </c>
    </row>
    <row r="50" spans="1:12" ht="20.25" customHeight="1" x14ac:dyDescent="0.15">
      <c r="A50" s="13" t="s">
        <v>28</v>
      </c>
      <c r="B50" s="5">
        <v>1445707.0197904108</v>
      </c>
      <c r="C50" s="18">
        <v>0.57220831444538289</v>
      </c>
      <c r="D50" s="5">
        <f t="shared" si="10"/>
        <v>827245.57697612874</v>
      </c>
      <c r="E50" s="6">
        <v>233003.67986027373</v>
      </c>
      <c r="F50" s="7">
        <f t="shared" si="16"/>
        <v>85146.512267455575</v>
      </c>
      <c r="G50" s="38">
        <f t="shared" si="5"/>
        <v>42573.256133727788</v>
      </c>
      <c r="H50" s="32" t="s">
        <v>54</v>
      </c>
      <c r="I50" s="33" t="s">
        <v>54</v>
      </c>
      <c r="J50" s="10">
        <f t="shared" ref="J50" si="17">(B50+E50)-F50-G50</f>
        <v>1550990.9312495012</v>
      </c>
      <c r="K50" s="6">
        <f t="shared" si="6"/>
        <v>155099.09312495013</v>
      </c>
      <c r="L50" s="7">
        <f t="shared" si="2"/>
        <v>738496.58632709365</v>
      </c>
    </row>
    <row r="51" spans="1:12" ht="20.25" customHeight="1" x14ac:dyDescent="0.15">
      <c r="A51" s="13" t="s">
        <v>29</v>
      </c>
      <c r="B51" s="5">
        <v>412359.84749999997</v>
      </c>
      <c r="C51" s="18">
        <v>0.26329053388609447</v>
      </c>
      <c r="D51" s="5">
        <f t="shared" si="10"/>
        <v>108570.44440146349</v>
      </c>
      <c r="E51" s="6">
        <v>139482.565</v>
      </c>
      <c r="F51" s="7">
        <f t="shared" si="16"/>
        <v>44327.196809853653</v>
      </c>
      <c r="G51" s="37" t="s">
        <v>54</v>
      </c>
      <c r="H51" s="32" t="s">
        <v>54</v>
      </c>
      <c r="I51" s="33">
        <v>376.40500000000003</v>
      </c>
      <c r="J51" s="4">
        <f>(B51+E51)-F51+I51</f>
        <v>507891.62069014634</v>
      </c>
      <c r="K51" s="6">
        <f t="shared" si="6"/>
        <v>50789.162069014637</v>
      </c>
      <c r="L51" s="7">
        <f t="shared" si="2"/>
        <v>95198.138804685252</v>
      </c>
    </row>
    <row r="52" spans="1:12" ht="20.25" customHeight="1" x14ac:dyDescent="0.15">
      <c r="A52" s="13" t="s">
        <v>68</v>
      </c>
      <c r="B52" s="27">
        <v>687266.41249999998</v>
      </c>
      <c r="C52" s="2">
        <v>0</v>
      </c>
      <c r="D52" s="5">
        <f t="shared" si="10"/>
        <v>0</v>
      </c>
      <c r="E52" s="5">
        <v>0</v>
      </c>
      <c r="F52" s="37" t="s">
        <v>54</v>
      </c>
      <c r="G52" s="7">
        <f t="shared" si="5"/>
        <v>34363.320625</v>
      </c>
      <c r="H52" s="39">
        <v>2597</v>
      </c>
      <c r="I52" s="33">
        <v>376.40500000000003</v>
      </c>
      <c r="J52" s="4">
        <f>(B52+E52)-G52+H52+I52</f>
        <v>655876.49687499995</v>
      </c>
      <c r="K52" s="6">
        <f t="shared" si="6"/>
        <v>65587.649687500001</v>
      </c>
      <c r="L52" s="7">
        <f t="shared" si="2"/>
        <v>0</v>
      </c>
    </row>
    <row r="53" spans="1:12" ht="20.25" customHeight="1" x14ac:dyDescent="0.15">
      <c r="A53" s="13" t="s">
        <v>30</v>
      </c>
      <c r="B53" s="5">
        <v>3213587.6737581072</v>
      </c>
      <c r="C53" s="17">
        <v>0.54390645083508038</v>
      </c>
      <c r="D53" s="5">
        <f t="shared" si="10"/>
        <v>1747891.0660811344</v>
      </c>
      <c r="E53" s="6">
        <v>427140.7825054084</v>
      </c>
      <c r="F53" s="7">
        <f t="shared" ref="F53:F55" si="18">(B53-D53+E53)*0.1</f>
        <v>189283.73901823815</v>
      </c>
      <c r="G53" s="37" t="s">
        <v>54</v>
      </c>
      <c r="H53" s="32" t="s">
        <v>54</v>
      </c>
      <c r="I53" s="33">
        <v>3005.2388383944162</v>
      </c>
      <c r="J53" s="4">
        <f>(B53+E53)-F53+I53</f>
        <v>3454449.9560836721</v>
      </c>
      <c r="K53" s="6">
        <f t="shared" si="6"/>
        <v>345444.99560836726</v>
      </c>
      <c r="L53" s="7">
        <f t="shared" si="2"/>
        <v>1560001.3045610473</v>
      </c>
    </row>
    <row r="54" spans="1:12" ht="20.25" customHeight="1" x14ac:dyDescent="0.15">
      <c r="A54" s="13" t="s">
        <v>31</v>
      </c>
      <c r="B54" s="5">
        <v>3191997.5793663822</v>
      </c>
      <c r="C54" s="17">
        <v>0.62770999892286827</v>
      </c>
      <c r="D54" s="5">
        <f t="shared" si="10"/>
        <v>2003648.79710587</v>
      </c>
      <c r="E54" s="6">
        <v>426833.38624426117</v>
      </c>
      <c r="F54" s="7">
        <f t="shared" si="18"/>
        <v>161518.21685047736</v>
      </c>
      <c r="G54" s="37" t="s">
        <v>54</v>
      </c>
      <c r="H54" s="32" t="s">
        <v>54</v>
      </c>
      <c r="I54" s="33">
        <v>2984.5447829840618</v>
      </c>
      <c r="J54" s="4">
        <f>(B54+E54)-F54+I54</f>
        <v>3460297.2935431502</v>
      </c>
      <c r="K54" s="6">
        <f t="shared" si="6"/>
        <v>346029.72935431503</v>
      </c>
      <c r="L54" s="7">
        <f t="shared" si="2"/>
        <v>1786442.4760655924</v>
      </c>
    </row>
    <row r="55" spans="1:12" ht="20.25" customHeight="1" x14ac:dyDescent="0.15">
      <c r="A55" s="13" t="s">
        <v>32</v>
      </c>
      <c r="B55" s="5">
        <v>1157136.2505287421</v>
      </c>
      <c r="C55" s="17">
        <v>0.43876388800082683</v>
      </c>
      <c r="D55" s="5">
        <f t="shared" si="10"/>
        <v>507709.60022868967</v>
      </c>
      <c r="E55" s="6">
        <v>206110.16701916093</v>
      </c>
      <c r="F55" s="7">
        <f t="shared" si="18"/>
        <v>85553.681731921344</v>
      </c>
      <c r="G55" s="7">
        <f t="shared" si="5"/>
        <v>42776.840865960672</v>
      </c>
      <c r="H55" s="32" t="s">
        <v>54</v>
      </c>
      <c r="I55" s="33">
        <v>1075.2011701922008</v>
      </c>
      <c r="J55" s="4">
        <f t="shared" ref="J55:J56" si="19">(B55+E55)-F55-G55+I55</f>
        <v>1235991.0961202132</v>
      </c>
      <c r="K55" s="6">
        <f t="shared" si="6"/>
        <v>123599.10961202132</v>
      </c>
      <c r="L55" s="7">
        <f t="shared" si="2"/>
        <v>453478.77434187883</v>
      </c>
    </row>
    <row r="56" spans="1:12" ht="20.25" customHeight="1" x14ac:dyDescent="0.15">
      <c r="A56" s="13" t="s">
        <v>33</v>
      </c>
      <c r="B56" s="5">
        <v>2650810.367692369</v>
      </c>
      <c r="C56" s="17">
        <v>0.59860500698175678</v>
      </c>
      <c r="D56" s="5">
        <f t="shared" si="10"/>
        <v>1586788.3586598039</v>
      </c>
      <c r="E56" s="6">
        <v>445305.91179490928</v>
      </c>
      <c r="F56" s="7">
        <f>(B56-D56+E56)*0.1</f>
        <v>150932.79208274744</v>
      </c>
      <c r="G56" s="7">
        <f t="shared" si="5"/>
        <v>75466.396041373722</v>
      </c>
      <c r="H56" s="32" t="s">
        <v>54</v>
      </c>
      <c r="I56" s="33">
        <v>2476.7465941085438</v>
      </c>
      <c r="J56" s="4">
        <f t="shared" si="19"/>
        <v>2872193.8379572658</v>
      </c>
      <c r="K56" s="6">
        <f t="shared" si="6"/>
        <v>287219.38379572658</v>
      </c>
      <c r="L56" s="7">
        <f t="shared" si="2"/>
        <v>1414857.3974174671</v>
      </c>
    </row>
    <row r="57" spans="1:12" ht="20.25" customHeight="1" x14ac:dyDescent="0.15">
      <c r="A57" s="13" t="s">
        <v>69</v>
      </c>
      <c r="B57" s="5">
        <v>412359.84749999997</v>
      </c>
      <c r="C57" s="17">
        <v>0.50681603165598887</v>
      </c>
      <c r="D57" s="5">
        <f t="shared" si="10"/>
        <v>208990.58152421872</v>
      </c>
      <c r="E57" s="6">
        <v>141476.565</v>
      </c>
      <c r="F57" s="37" t="s">
        <v>54</v>
      </c>
      <c r="G57" s="7">
        <f t="shared" si="5"/>
        <v>17242.291548789064</v>
      </c>
      <c r="H57" s="39">
        <v>6719</v>
      </c>
      <c r="I57" s="33">
        <v>376.40500000000003</v>
      </c>
      <c r="J57" s="4">
        <f>(B57+E57)-G57+H57+I57</f>
        <v>543689.52595121099</v>
      </c>
      <c r="K57" s="6">
        <f t="shared" si="6"/>
        <v>54368.952595121104</v>
      </c>
      <c r="L57" s="7">
        <f t="shared" si="2"/>
        <v>181435.52472466687</v>
      </c>
    </row>
    <row r="58" spans="1:12" s="15" customFormat="1" ht="20.25" customHeight="1" x14ac:dyDescent="0.15">
      <c r="A58" s="13" t="s">
        <v>37</v>
      </c>
      <c r="B58" s="14">
        <f>SUM(B2:B57)</f>
        <v>167612695.73077655</v>
      </c>
      <c r="C58" s="14"/>
      <c r="D58" s="14">
        <f t="shared" ref="D58" si="20">SUM(D2:D57)</f>
        <v>98619836.032930464</v>
      </c>
      <c r="E58" s="14">
        <f>SUM(E2:E57)</f>
        <v>20862036.877783291</v>
      </c>
      <c r="F58" s="14">
        <f t="shared" ref="F58" si="21">SUM(F2:F57)</f>
        <v>6168217.5359184854</v>
      </c>
      <c r="G58" s="14">
        <f t="shared" ref="G58:I58" si="22">SUM(G2:G57)</f>
        <v>3782830.7405212065</v>
      </c>
      <c r="H58" s="16">
        <f t="shared" si="22"/>
        <v>1038782</v>
      </c>
      <c r="I58" s="14">
        <f t="shared" si="22"/>
        <v>150562</v>
      </c>
      <c r="J58" s="25">
        <f>SUM(J2:J57)</f>
        <v>179713028.33212018</v>
      </c>
      <c r="K58" s="14">
        <f>SUM(K2:K57)</f>
        <v>17971302.833212022</v>
      </c>
      <c r="L58" s="14">
        <f>SUM(L2:L57)</f>
        <v>88001079.697064146</v>
      </c>
    </row>
    <row r="59" spans="1:12" s="15" customFormat="1" ht="20.25" customHeight="1" x14ac:dyDescent="0.15">
      <c r="A59" s="13"/>
      <c r="B59" s="14"/>
      <c r="C59" s="14"/>
      <c r="D59" s="14"/>
      <c r="E59" s="14"/>
      <c r="F59" s="14"/>
      <c r="G59" s="14"/>
      <c r="H59" s="16"/>
      <c r="I59" s="14"/>
      <c r="J59" s="28"/>
      <c r="K59" s="14"/>
      <c r="L59" s="14"/>
    </row>
    <row r="60" spans="1:12" s="34" customFormat="1" ht="24.95" customHeight="1" x14ac:dyDescent="0.15">
      <c r="A60" s="34" t="s">
        <v>38</v>
      </c>
      <c r="B60" s="42" t="s">
        <v>39</v>
      </c>
      <c r="C60" s="44"/>
      <c r="D60" s="44"/>
      <c r="E60" s="44"/>
      <c r="F60" s="44"/>
      <c r="G60" s="44"/>
      <c r="H60" s="44"/>
      <c r="I60" s="44"/>
      <c r="J60" s="44"/>
      <c r="K60" s="44"/>
      <c r="L60" s="44"/>
    </row>
    <row r="61" spans="1:12" s="34" customFormat="1" ht="51.75" customHeight="1" x14ac:dyDescent="0.15">
      <c r="A61" s="34" t="s">
        <v>40</v>
      </c>
      <c r="B61" s="45" t="s">
        <v>73</v>
      </c>
      <c r="C61" s="44"/>
      <c r="D61" s="44"/>
      <c r="E61" s="44"/>
      <c r="F61" s="44"/>
      <c r="G61" s="44"/>
      <c r="H61" s="44"/>
      <c r="I61" s="44"/>
      <c r="J61" s="44"/>
      <c r="K61" s="44"/>
      <c r="L61" s="44"/>
    </row>
    <row r="62" spans="1:12" s="34" customFormat="1" ht="51.75" customHeight="1" x14ac:dyDescent="0.15">
      <c r="A62" s="34" t="s">
        <v>41</v>
      </c>
      <c r="B62" s="45" t="s">
        <v>72</v>
      </c>
      <c r="C62" s="45"/>
      <c r="D62" s="45"/>
      <c r="E62" s="45"/>
      <c r="F62" s="45"/>
      <c r="G62" s="45"/>
      <c r="H62" s="45"/>
      <c r="I62" s="45"/>
      <c r="J62" s="45"/>
      <c r="K62" s="45"/>
      <c r="L62" s="45"/>
    </row>
    <row r="63" spans="1:12" s="34" customFormat="1" ht="51.75" customHeight="1" x14ac:dyDescent="0.15">
      <c r="A63" s="34" t="s">
        <v>42</v>
      </c>
      <c r="B63" s="42" t="s">
        <v>93</v>
      </c>
      <c r="C63" s="42"/>
      <c r="D63" s="42"/>
      <c r="E63" s="42"/>
      <c r="F63" s="42"/>
      <c r="G63" s="42"/>
      <c r="H63" s="42"/>
      <c r="I63" s="42"/>
      <c r="J63" s="42"/>
      <c r="K63" s="42"/>
      <c r="L63" s="42"/>
    </row>
    <row r="64" spans="1:12" s="34" customFormat="1" ht="51.75" customHeight="1" x14ac:dyDescent="0.15">
      <c r="A64" s="34" t="s">
        <v>43</v>
      </c>
      <c r="B64" s="45" t="s">
        <v>76</v>
      </c>
      <c r="C64" s="45"/>
      <c r="D64" s="45"/>
      <c r="E64" s="45"/>
      <c r="F64" s="45"/>
      <c r="G64" s="45"/>
      <c r="H64" s="45"/>
      <c r="I64" s="45"/>
      <c r="J64" s="45"/>
      <c r="K64" s="45"/>
      <c r="L64" s="45"/>
    </row>
    <row r="65" spans="1:12" s="34" customFormat="1" ht="155.25" customHeight="1" x14ac:dyDescent="0.15">
      <c r="A65" s="34" t="s">
        <v>44</v>
      </c>
      <c r="B65" s="45" t="s">
        <v>91</v>
      </c>
      <c r="C65" s="45"/>
      <c r="D65" s="45"/>
      <c r="E65" s="45"/>
      <c r="F65" s="45"/>
      <c r="G65" s="45"/>
      <c r="H65" s="45"/>
      <c r="I65" s="45"/>
      <c r="J65" s="45"/>
      <c r="K65" s="45"/>
      <c r="L65" s="45"/>
    </row>
    <row r="66" spans="1:12" s="34" customFormat="1" ht="156.75" customHeight="1" x14ac:dyDescent="0.15">
      <c r="A66" s="34" t="s">
        <v>45</v>
      </c>
      <c r="B66" s="45" t="s">
        <v>92</v>
      </c>
      <c r="C66" s="45"/>
      <c r="D66" s="45"/>
      <c r="E66" s="45"/>
      <c r="F66" s="45"/>
      <c r="G66" s="45"/>
      <c r="H66" s="45"/>
      <c r="I66" s="45"/>
      <c r="J66" s="45"/>
      <c r="K66" s="45"/>
      <c r="L66" s="45"/>
    </row>
    <row r="67" spans="1:12" s="34" customFormat="1" ht="129.75" customHeight="1" x14ac:dyDescent="0.15">
      <c r="A67" s="34" t="s">
        <v>46</v>
      </c>
      <c r="B67" s="45" t="s">
        <v>90</v>
      </c>
      <c r="C67" s="45"/>
      <c r="D67" s="45"/>
      <c r="E67" s="45"/>
      <c r="F67" s="45"/>
      <c r="G67" s="45"/>
      <c r="H67" s="45"/>
      <c r="I67" s="45"/>
      <c r="J67" s="45"/>
      <c r="K67" s="45"/>
      <c r="L67" s="45"/>
    </row>
    <row r="68" spans="1:12" s="34" customFormat="1" ht="62.25" customHeight="1" x14ac:dyDescent="0.15">
      <c r="A68" s="34" t="s">
        <v>48</v>
      </c>
      <c r="B68" s="45" t="s">
        <v>83</v>
      </c>
      <c r="C68" s="45"/>
      <c r="D68" s="45"/>
      <c r="E68" s="45"/>
      <c r="F68" s="45"/>
      <c r="G68" s="45"/>
      <c r="H68" s="45"/>
      <c r="I68" s="45"/>
      <c r="J68" s="45"/>
      <c r="K68" s="45"/>
      <c r="L68" s="45"/>
    </row>
    <row r="69" spans="1:12" s="34" customFormat="1" ht="132" customHeight="1" x14ac:dyDescent="0.15">
      <c r="A69" s="34" t="s">
        <v>55</v>
      </c>
      <c r="B69" s="42" t="s">
        <v>82</v>
      </c>
      <c r="C69" s="42"/>
      <c r="D69" s="42"/>
      <c r="E69" s="42"/>
      <c r="F69" s="42"/>
      <c r="G69" s="42"/>
      <c r="H69" s="42"/>
      <c r="I69" s="42"/>
      <c r="J69" s="42"/>
      <c r="K69" s="42"/>
      <c r="L69" s="42"/>
    </row>
    <row r="70" spans="1:12" s="34" customFormat="1" ht="49.5" customHeight="1" x14ac:dyDescent="0.15">
      <c r="A70" s="34" t="s">
        <v>70</v>
      </c>
      <c r="B70" s="42" t="s">
        <v>81</v>
      </c>
      <c r="C70" s="42"/>
      <c r="D70" s="42"/>
      <c r="E70" s="42"/>
      <c r="F70" s="42"/>
      <c r="G70" s="42"/>
      <c r="H70" s="42"/>
      <c r="I70" s="42"/>
      <c r="J70" s="42"/>
      <c r="K70" s="42"/>
      <c r="L70" s="42"/>
    </row>
    <row r="71" spans="1:12" s="36" customFormat="1" ht="66.75" customHeight="1" x14ac:dyDescent="0.15">
      <c r="A71" s="34" t="s">
        <v>71</v>
      </c>
      <c r="B71" s="43" t="s">
        <v>84</v>
      </c>
      <c r="C71" s="43"/>
      <c r="D71" s="43"/>
      <c r="E71" s="43"/>
      <c r="F71" s="43"/>
      <c r="G71" s="43"/>
      <c r="H71" s="43"/>
      <c r="I71" s="43"/>
      <c r="J71" s="43"/>
      <c r="K71" s="43"/>
      <c r="L71" s="43"/>
    </row>
  </sheetData>
  <autoFilter ref="A1:L1"/>
  <mergeCells count="12">
    <mergeCell ref="B69:L69"/>
    <mergeCell ref="B70:L70"/>
    <mergeCell ref="B71:L71"/>
    <mergeCell ref="B60:L60"/>
    <mergeCell ref="B61:L61"/>
    <mergeCell ref="B63:L63"/>
    <mergeCell ref="B62:L62"/>
    <mergeCell ref="B67:L67"/>
    <mergeCell ref="B68:L68"/>
    <mergeCell ref="B66:L66"/>
    <mergeCell ref="B64:L64"/>
    <mergeCell ref="B65:L65"/>
  </mergeCells>
  <printOptions gridLines="1"/>
  <pageMargins left="0.7" right="0.7" top="0.75" bottom="0.75" header="0.3" footer="0.3"/>
  <pageSetup scale="70" fitToWidth="0" fitToHeight="0" orientation="landscape" horizontalDpi="1200" verticalDpi="1200" r:id="rId1"/>
  <headerFooter>
    <oddHeader>&amp;C&amp;"Arial,Bold"&amp;18FY 2016 State JAG Allocation Summary</oddHeader>
  </headerFooter>
  <rowBreaks count="3" manualBreakCount="3">
    <brk id="29" max="11" man="1"/>
    <brk id="59" max="11" man="1"/>
    <brk id="66"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8bec08d-da6a-42fa-8c91-118b4519a163">5AHV4T5YRJQ4-572-43</_dlc_DocId>
    <_dlc_DocIdUrl xmlns="48bec08d-da6a-42fa-8c91-118b4519a163">
      <Url>https://ojpnet.ojp.usdoj.gov/bureaus_offices/BJA/TeamSites/Grants/JAG/_layouts/15/DocIdRedir.aspx?ID=5AHV4T5YRJQ4-572-43</Url>
      <Description>5AHV4T5YRJQ4-572-43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67308EC99C53A4B9EE0B5ED91689ADC" ma:contentTypeVersion="0" ma:contentTypeDescription="Create a new document." ma:contentTypeScope="" ma:versionID="04e6379e062308e3af59aa863643f2d4">
  <xsd:schema xmlns:xsd="http://www.w3.org/2001/XMLSchema" xmlns:xs="http://www.w3.org/2001/XMLSchema" xmlns:p="http://schemas.microsoft.com/office/2006/metadata/properties" xmlns:ns2="48bec08d-da6a-42fa-8c91-118b4519a163" targetNamespace="http://schemas.microsoft.com/office/2006/metadata/properties" ma:root="true" ma:fieldsID="7c5024ff04f525329467c78d243f2bdb" ns2:_="">
    <xsd:import namespace="48bec08d-da6a-42fa-8c91-118b4519a16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ec08d-da6a-42fa-8c91-118b4519a1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B1DBB7-37EE-4305-B8CC-6C20B5E8D567}">
  <ds:schemaRefs>
    <ds:schemaRef ds:uri="http://schemas.microsoft.com/sharepoint/v3/contenttype/forms"/>
  </ds:schemaRefs>
</ds:datastoreItem>
</file>

<file path=customXml/itemProps2.xml><?xml version="1.0" encoding="utf-8"?>
<ds:datastoreItem xmlns:ds="http://schemas.openxmlformats.org/officeDocument/2006/customXml" ds:itemID="{B87EDFAB-FE24-4CF4-9683-E3A8C9D48F59}">
  <ds:schemaRefs>
    <ds:schemaRef ds:uri="http://purl.org/dc/dcmitype/"/>
    <ds:schemaRef ds:uri="http://www.w3.org/XML/1998/namespace"/>
    <ds:schemaRef ds:uri="http://schemas.openxmlformats.org/package/2006/metadata/core-properties"/>
    <ds:schemaRef ds:uri="http://purl.org/dc/terms/"/>
    <ds:schemaRef ds:uri="48bec08d-da6a-42fa-8c91-118b4519a163"/>
    <ds:schemaRef ds:uri="http://schemas.microsoft.com/office/2006/metadata/properties"/>
    <ds:schemaRef ds:uri="http://schemas.microsoft.com/office/2006/documentManagement/typ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FD56DAC5-4053-452B-8800-94A85EBCE907}">
  <ds:schemaRefs>
    <ds:schemaRef ds:uri="http://schemas.microsoft.com/sharepoint/events"/>
  </ds:schemaRefs>
</ds:datastoreItem>
</file>

<file path=customXml/itemProps4.xml><?xml version="1.0" encoding="utf-8"?>
<ds:datastoreItem xmlns:ds="http://schemas.openxmlformats.org/officeDocument/2006/customXml" ds:itemID="{7C1CB66E-3BDC-408F-9267-FBCAE25BE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ec08d-da6a-42fa-8c91-118b4519a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 16 State JAG</vt:lpstr>
      <vt:lpstr>'FY 16 State JAG'!Print_Area</vt:lpstr>
      <vt:lpstr>'FY 16 State JAG'!Print_Titles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Locicero, Darius</dc:creator>
  <cp:lastModifiedBy>Janice Waddy</cp:lastModifiedBy>
  <cp:lastPrinted>2016-06-09T16:32:29Z</cp:lastPrinted>
  <dcterms:created xsi:type="dcterms:W3CDTF">2010-04-11T15:07:15Z</dcterms:created>
  <dcterms:modified xsi:type="dcterms:W3CDTF">2016-06-09T17:36:37Z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0x010100167308EC99C53A4B9EE0B5ED91689ADC</vt:lpwstr>
  </property>
  <property fmtid="{D5CDD505-2E9C-101B-9397-08002B2CF9AE}" pid="3" name="_dlc_DocIdItemGuid">
    <vt:lpwstr>02206420-f4da-4281-a5af-b863f6704bae</vt:lpwstr>
  </property>
</Properties>
</file>